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7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ian Pardo\Desktop\TESIS ESPECIALIZACION\TESIS SITP\"/>
    </mc:Choice>
  </mc:AlternateContent>
  <xr:revisionPtr revIDLastSave="0" documentId="13_ncr:1_{208933E1-83AE-4305-883B-80DC2ACE0A03}" xr6:coauthVersionLast="47" xr6:coauthVersionMax="47" xr10:uidLastSave="{00000000-0000-0000-0000-000000000000}"/>
  <bookViews>
    <workbookView xWindow="28680" yWindow="-120" windowWidth="29040" windowHeight="15720" xr2:uid="{619FDEB4-CCAA-4278-817F-ABEF28C0EA6D}"/>
  </bookViews>
  <sheets>
    <sheet name="MODEL 1 VISSIM" sheetId="10" r:id="rId1"/>
    <sheet name="MODEL 2 VISSIM " sheetId="12" r:id="rId2"/>
    <sheet name="MODEL 3 VISSIM " sheetId="13" r:id="rId3"/>
    <sheet name="MODEL 4 VISSIM" sheetId="14" r:id="rId4"/>
    <sheet name="MODEL 5 VISSIM " sheetId="15" r:id="rId5"/>
    <sheet name="PROMEDIO GENERAL RECORRIDO" sheetId="16" r:id="rId6"/>
    <sheet name="COSTO OPERATIVO" sheetId="1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16" l="1"/>
  <c r="P10" i="12"/>
  <c r="L16" i="17"/>
  <c r="L15" i="17"/>
  <c r="F19" i="17"/>
  <c r="F20" i="17" s="1"/>
  <c r="F21" i="17" s="1"/>
  <c r="F22" i="17" s="1"/>
  <c r="C19" i="17"/>
  <c r="G19" i="17" s="1"/>
  <c r="D20" i="17"/>
  <c r="D21" i="17" s="1"/>
  <c r="C10" i="17"/>
  <c r="C11" i="17" s="1"/>
  <c r="F13" i="17"/>
  <c r="F12" i="17"/>
  <c r="F11" i="17"/>
  <c r="D13" i="17"/>
  <c r="D12" i="17"/>
  <c r="D11" i="17"/>
  <c r="F10" i="17"/>
  <c r="E4" i="17"/>
  <c r="L48" i="16"/>
  <c r="P48" i="16"/>
  <c r="O48" i="16"/>
  <c r="N48" i="16"/>
  <c r="P47" i="16"/>
  <c r="N47" i="16"/>
  <c r="M47" i="16"/>
  <c r="L47" i="16"/>
  <c r="W11" i="16"/>
  <c r="V11" i="16"/>
  <c r="U11" i="16"/>
  <c r="T11" i="16"/>
  <c r="O40" i="16"/>
  <c r="N40" i="16"/>
  <c r="M40" i="16"/>
  <c r="L40" i="16"/>
  <c r="H19" i="17" l="1"/>
  <c r="D22" i="17"/>
  <c r="C20" i="17"/>
  <c r="C21" i="17" s="1"/>
  <c r="C22" i="17" s="1"/>
  <c r="G20" i="17"/>
  <c r="H20" i="17" s="1"/>
  <c r="G11" i="17"/>
  <c r="H11" i="17" s="1"/>
  <c r="C12" i="17"/>
  <c r="G10" i="17"/>
  <c r="H10" i="17" s="1"/>
  <c r="O8" i="16"/>
  <c r="O7" i="16"/>
  <c r="O6" i="16"/>
  <c r="O4" i="16"/>
  <c r="N8" i="16"/>
  <c r="N7" i="16"/>
  <c r="N6" i="16"/>
  <c r="N5" i="16"/>
  <c r="N4" i="16"/>
  <c r="M8" i="16"/>
  <c r="M7" i="16"/>
  <c r="M6" i="16"/>
  <c r="M5" i="16"/>
  <c r="M4" i="16"/>
  <c r="P7" i="16"/>
  <c r="P8" i="16"/>
  <c r="P6" i="16"/>
  <c r="P5" i="16"/>
  <c r="P4" i="16"/>
  <c r="L8" i="16"/>
  <c r="L7" i="16"/>
  <c r="L6" i="16"/>
  <c r="L5" i="16"/>
  <c r="L4" i="16"/>
  <c r="F70" i="16"/>
  <c r="G70" i="16" s="1"/>
  <c r="F69" i="16"/>
  <c r="G69" i="16" s="1"/>
  <c r="G73" i="16" s="1"/>
  <c r="E73" i="16"/>
  <c r="E70" i="16"/>
  <c r="E71" i="16"/>
  <c r="E69" i="16"/>
  <c r="D70" i="16"/>
  <c r="D71" i="16"/>
  <c r="D69" i="16"/>
  <c r="C70" i="16"/>
  <c r="C71" i="16"/>
  <c r="C69" i="16"/>
  <c r="F55" i="16"/>
  <c r="G55" i="16" s="1"/>
  <c r="F56" i="16"/>
  <c r="G56" i="16" s="1"/>
  <c r="F54" i="16"/>
  <c r="G54" i="16" s="1"/>
  <c r="G59" i="16" s="1"/>
  <c r="E59" i="16"/>
  <c r="E55" i="16"/>
  <c r="E56" i="16"/>
  <c r="E57" i="16"/>
  <c r="E54" i="16"/>
  <c r="O13" i="14"/>
  <c r="D57" i="16" s="1"/>
  <c r="D55" i="16"/>
  <c r="D56" i="16"/>
  <c r="D54" i="16"/>
  <c r="C55" i="16"/>
  <c r="C56" i="16"/>
  <c r="C57" i="16"/>
  <c r="C54" i="16"/>
  <c r="F40" i="16"/>
  <c r="G40" i="16" s="1"/>
  <c r="F41" i="16"/>
  <c r="F39" i="16"/>
  <c r="E44" i="16"/>
  <c r="E40" i="16"/>
  <c r="E41" i="16"/>
  <c r="E42" i="16"/>
  <c r="E39" i="16"/>
  <c r="O13" i="13"/>
  <c r="D42" i="16" s="1"/>
  <c r="D40" i="16"/>
  <c r="D41" i="16"/>
  <c r="D39" i="16"/>
  <c r="C40" i="16"/>
  <c r="C41" i="16"/>
  <c r="C42" i="16"/>
  <c r="C39" i="16"/>
  <c r="F25" i="16"/>
  <c r="F26" i="16"/>
  <c r="F24" i="16"/>
  <c r="E29" i="16"/>
  <c r="E25" i="16"/>
  <c r="E26" i="16"/>
  <c r="E27" i="16"/>
  <c r="E24" i="16"/>
  <c r="D25" i="16"/>
  <c r="D26" i="16"/>
  <c r="D27" i="16"/>
  <c r="D24" i="16"/>
  <c r="C25" i="16"/>
  <c r="C26" i="16"/>
  <c r="C27" i="16"/>
  <c r="C24" i="16"/>
  <c r="E14" i="16"/>
  <c r="F10" i="16"/>
  <c r="F11" i="16"/>
  <c r="F9" i="16"/>
  <c r="E10" i="16"/>
  <c r="E11" i="16"/>
  <c r="E12" i="16"/>
  <c r="E9" i="16"/>
  <c r="D10" i="16"/>
  <c r="D11" i="16"/>
  <c r="D12" i="16"/>
  <c r="D9" i="16"/>
  <c r="C10" i="16"/>
  <c r="C11" i="16"/>
  <c r="C12" i="16"/>
  <c r="C9" i="16"/>
  <c r="P14" i="15"/>
  <c r="O12" i="15"/>
  <c r="N12" i="15"/>
  <c r="N11" i="15"/>
  <c r="P12" i="15"/>
  <c r="Q11" i="15"/>
  <c r="P11" i="15"/>
  <c r="Q10" i="15"/>
  <c r="P10" i="15"/>
  <c r="P13" i="14"/>
  <c r="P15" i="14" s="1"/>
  <c r="N13" i="14"/>
  <c r="Q12" i="14"/>
  <c r="R12" i="14" s="1"/>
  <c r="P12" i="14"/>
  <c r="N12" i="14"/>
  <c r="Q11" i="14"/>
  <c r="R11" i="14" s="1"/>
  <c r="P11" i="14"/>
  <c r="N11" i="14"/>
  <c r="Q10" i="14"/>
  <c r="R10" i="14" s="1"/>
  <c r="R15" i="14" s="1"/>
  <c r="P10" i="14"/>
  <c r="R15" i="12"/>
  <c r="O13" i="12"/>
  <c r="R15" i="13"/>
  <c r="N13" i="13"/>
  <c r="N12" i="13"/>
  <c r="N11" i="13"/>
  <c r="P13" i="13"/>
  <c r="P15" i="13" s="1"/>
  <c r="Q12" i="13"/>
  <c r="R12" i="13" s="1"/>
  <c r="P12" i="13"/>
  <c r="Q11" i="13"/>
  <c r="R11" i="13" s="1"/>
  <c r="P11" i="13"/>
  <c r="Q10" i="13"/>
  <c r="R10" i="13" s="1"/>
  <c r="P10" i="13"/>
  <c r="Q12" i="12"/>
  <c r="R12" i="12" s="1"/>
  <c r="N13" i="12"/>
  <c r="N12" i="12"/>
  <c r="N11" i="12"/>
  <c r="P13" i="12"/>
  <c r="P15" i="12" s="1"/>
  <c r="P12" i="12"/>
  <c r="Q11" i="12"/>
  <c r="R11" i="12" s="1"/>
  <c r="P11" i="12"/>
  <c r="R10" i="12"/>
  <c r="Q10" i="12"/>
  <c r="Q11" i="10"/>
  <c r="Q12" i="10"/>
  <c r="Q10" i="10"/>
  <c r="P13" i="10"/>
  <c r="P15" i="10" s="1"/>
  <c r="P11" i="10"/>
  <c r="P12" i="10"/>
  <c r="P10" i="10"/>
  <c r="N13" i="10"/>
  <c r="R12" i="10"/>
  <c r="N12" i="10"/>
  <c r="R11" i="10"/>
  <c r="N11" i="10"/>
  <c r="G21" i="17" l="1"/>
  <c r="H21" i="17" s="1"/>
  <c r="G22" i="17"/>
  <c r="H22" i="17" s="1"/>
  <c r="H24" i="17" s="1"/>
  <c r="C13" i="17"/>
  <c r="G13" i="17" s="1"/>
  <c r="H13" i="17" s="1"/>
  <c r="G12" i="17"/>
  <c r="H12" i="17" s="1"/>
  <c r="N10" i="16"/>
  <c r="L17" i="16" s="1"/>
  <c r="M10" i="16"/>
  <c r="L16" i="16" s="1"/>
  <c r="P10" i="16"/>
  <c r="L19" i="16" s="1"/>
  <c r="L10" i="16"/>
  <c r="L15" i="16" s="1"/>
  <c r="G24" i="16"/>
  <c r="O5" i="16" s="1"/>
  <c r="O10" i="16" s="1"/>
  <c r="G26" i="16"/>
  <c r="G25" i="16"/>
  <c r="G39" i="16"/>
  <c r="G44" i="16" s="1"/>
  <c r="G41" i="16"/>
  <c r="G10" i="16"/>
  <c r="G9" i="16"/>
  <c r="G11" i="16"/>
  <c r="R10" i="15"/>
  <c r="R11" i="15"/>
  <c r="R10" i="10"/>
  <c r="R15" i="10" s="1"/>
  <c r="E14" i="15"/>
  <c r="E30" i="15"/>
  <c r="E45" i="15"/>
  <c r="D12" i="15"/>
  <c r="D28" i="15"/>
  <c r="D43" i="15"/>
  <c r="C43" i="15"/>
  <c r="G42" i="15"/>
  <c r="C42" i="15"/>
  <c r="G41" i="15"/>
  <c r="C28" i="15"/>
  <c r="G27" i="15"/>
  <c r="C27" i="15"/>
  <c r="G26" i="15"/>
  <c r="C12" i="15"/>
  <c r="G11" i="15"/>
  <c r="C11" i="15"/>
  <c r="G10" i="15"/>
  <c r="C44" i="14"/>
  <c r="G43" i="14"/>
  <c r="C43" i="14"/>
  <c r="G42" i="14"/>
  <c r="C42" i="14"/>
  <c r="G41" i="14"/>
  <c r="D29" i="14"/>
  <c r="C29" i="14"/>
  <c r="G28" i="14"/>
  <c r="C28" i="14"/>
  <c r="G27" i="14"/>
  <c r="C27" i="14"/>
  <c r="G26" i="14"/>
  <c r="D13" i="14"/>
  <c r="C13" i="14"/>
  <c r="G12" i="14"/>
  <c r="C12" i="14"/>
  <c r="G11" i="14"/>
  <c r="C11" i="14"/>
  <c r="G10" i="14"/>
  <c r="E46" i="14"/>
  <c r="E31" i="14"/>
  <c r="E15" i="14"/>
  <c r="D44" i="13"/>
  <c r="C44" i="13"/>
  <c r="G43" i="13"/>
  <c r="C43" i="13"/>
  <c r="G42" i="13"/>
  <c r="C42" i="13"/>
  <c r="G41" i="13"/>
  <c r="D29" i="13"/>
  <c r="C29" i="13"/>
  <c r="G28" i="13"/>
  <c r="C28" i="13"/>
  <c r="G27" i="13"/>
  <c r="C27" i="13"/>
  <c r="G26" i="13"/>
  <c r="D13" i="13"/>
  <c r="C13" i="13"/>
  <c r="G12" i="13"/>
  <c r="C12" i="13"/>
  <c r="G11" i="13"/>
  <c r="C11" i="13"/>
  <c r="G10" i="13"/>
  <c r="E46" i="13"/>
  <c r="E31" i="13"/>
  <c r="E15" i="13"/>
  <c r="D44" i="12"/>
  <c r="C44" i="12"/>
  <c r="G43" i="12"/>
  <c r="C43" i="12"/>
  <c r="G42" i="12"/>
  <c r="C42" i="12"/>
  <c r="G41" i="12"/>
  <c r="D29" i="12"/>
  <c r="C29" i="12"/>
  <c r="G28" i="12"/>
  <c r="C28" i="12"/>
  <c r="G27" i="12"/>
  <c r="C27" i="12"/>
  <c r="G26" i="12"/>
  <c r="D13" i="12"/>
  <c r="C13" i="12"/>
  <c r="G12" i="12"/>
  <c r="C12" i="12"/>
  <c r="G11" i="12"/>
  <c r="C11" i="12"/>
  <c r="G10" i="12"/>
  <c r="E46" i="12"/>
  <c r="E31" i="12"/>
  <c r="E15" i="12"/>
  <c r="D44" i="10"/>
  <c r="C44" i="10"/>
  <c r="C43" i="10"/>
  <c r="C42" i="10"/>
  <c r="C29" i="10"/>
  <c r="C28" i="10"/>
  <c r="C27" i="10"/>
  <c r="G42" i="10"/>
  <c r="G43" i="10"/>
  <c r="G41" i="10"/>
  <c r="G27" i="10"/>
  <c r="G28" i="10"/>
  <c r="G26" i="10"/>
  <c r="E46" i="10"/>
  <c r="E31" i="10"/>
  <c r="E15" i="10"/>
  <c r="E11" i="10"/>
  <c r="G11" i="10" s="1"/>
  <c r="G10" i="10"/>
  <c r="C13" i="10"/>
  <c r="G12" i="10"/>
  <c r="C12" i="10"/>
  <c r="C11" i="10"/>
  <c r="L18" i="16" l="1"/>
  <c r="O47" i="16"/>
  <c r="G29" i="16"/>
  <c r="H15" i="17"/>
  <c r="G14" i="16"/>
  <c r="R14" i="15"/>
</calcChain>
</file>

<file path=xl/sharedStrings.xml><?xml version="1.0" encoding="utf-8"?>
<sst xmlns="http://schemas.openxmlformats.org/spreadsheetml/2006/main" count="416" uniqueCount="119">
  <si>
    <t>N° PARADAS</t>
  </si>
  <si>
    <t>PARADA</t>
  </si>
  <si>
    <t>POSICION INICIAL (M)</t>
  </si>
  <si>
    <t>POSICION FINAL (M)</t>
  </si>
  <si>
    <t>TIEMPO RECORRIDO (S)</t>
  </si>
  <si>
    <t>TIEMPO DE ESPERA (S)</t>
  </si>
  <si>
    <t>LONGITUD TOTAL (M)</t>
  </si>
  <si>
    <t>INICIO DE MARCHA (S)</t>
  </si>
  <si>
    <t>TIEMPO TOTAL (M)</t>
  </si>
  <si>
    <t>VISSIM MODELO 5: CL69 - CL74</t>
  </si>
  <si>
    <t>VISSIM MODELO 1: CL 33 - CL40B</t>
  </si>
  <si>
    <t>VISSIM MODELO 2: CL40B - CL 51</t>
  </si>
  <si>
    <t>VISSIM MODELO 3: CL51 - CL59</t>
  </si>
  <si>
    <t>VISSIM MODELO 4: CL59 - CL69</t>
  </si>
  <si>
    <t>POSICIÓN INICIAL (M)</t>
  </si>
  <si>
    <t>POSICIÓN FINAL (M)</t>
  </si>
  <si>
    <t>DATO</t>
  </si>
  <si>
    <t>TABLA PROMEDIO MODELO 1 VISSIM</t>
  </si>
  <si>
    <t>TIEMPO TOTAL PROMEDIO (M)</t>
  </si>
  <si>
    <t>TABLA PROMEDIO MODELO 2 VISSIM</t>
  </si>
  <si>
    <t>TABLA PROMEDIO MODELO 3 VISSIM</t>
  </si>
  <si>
    <t>TABLA PROMEDIO MODELO 4 VISSIM</t>
  </si>
  <si>
    <t>TABLA PROMEDIO MODELO 5 VISSIM</t>
  </si>
  <si>
    <t>Dato</t>
  </si>
  <si>
    <t>Valor</t>
  </si>
  <si>
    <t>Longitud total (m)</t>
  </si>
  <si>
    <t>Tiempo total recorrido (s)</t>
  </si>
  <si>
    <t>Tiempo total recorrido (min)</t>
  </si>
  <si>
    <t>Tiempo total de espera (s)</t>
  </si>
  <si>
    <t>Número total de paradas</t>
  </si>
  <si>
    <t>Modelo</t>
  </si>
  <si>
    <t>Tramo</t>
  </si>
  <si>
    <t>Longitud (m)</t>
  </si>
  <si>
    <t>Tiempo Recorrido (s)</t>
  </si>
  <si>
    <t>Tiempo Recorrido (min)</t>
  </si>
  <si>
    <t>Tiempo Espera Total (s)</t>
  </si>
  <si>
    <t>Nº Paradas</t>
  </si>
  <si>
    <t>Modelo 1</t>
  </si>
  <si>
    <t>CL33 - CL40B</t>
  </si>
  <si>
    <t>Modelo 2</t>
  </si>
  <si>
    <t>CL40B - CL51</t>
  </si>
  <si>
    <t>Modelo 3</t>
  </si>
  <si>
    <t>CL51 - CL59</t>
  </si>
  <si>
    <t>Modelo 4</t>
  </si>
  <si>
    <t>CL59 - CL69</t>
  </si>
  <si>
    <t>Modelo 5</t>
  </si>
  <si>
    <t>CL69 - CL74</t>
  </si>
  <si>
    <t>Total</t>
  </si>
  <si>
    <t>CONSOLIDADO DE TRAMOS Y TIEMPOS DE RECORRIDO</t>
  </si>
  <si>
    <t>TABLA RESUMEN DE PROMEDIOS DE RUTA</t>
  </si>
  <si>
    <t>RUTA</t>
  </si>
  <si>
    <t>N. PARADEROS</t>
  </si>
  <si>
    <t>TIEMPO DE ESPERA INICIAL (seg)</t>
  </si>
  <si>
    <t>ESPERA ENTRE PARADEROS (seg)</t>
  </si>
  <si>
    <t>TIEMPO DE RECORRIDO TOTAL (min)</t>
  </si>
  <si>
    <t>PASAJEROS TRANSPORTADOS (und)</t>
  </si>
  <si>
    <t>T12</t>
  </si>
  <si>
    <t>C124</t>
  </si>
  <si>
    <t>T25</t>
  </si>
  <si>
    <t>B907</t>
  </si>
  <si>
    <t xml:space="preserve">X̅ </t>
  </si>
  <si>
    <t>Vissim</t>
  </si>
  <si>
    <t>Real</t>
  </si>
  <si>
    <t>Variable</t>
  </si>
  <si>
    <t>VISSIM</t>
  </si>
  <si>
    <t>Diferencia Absoluta</t>
  </si>
  <si>
    <t>Diferencia Relativa (%)</t>
  </si>
  <si>
    <t>Longitud del recorrido</t>
  </si>
  <si>
    <t>4.494,75 m</t>
  </si>
  <si>
    <t>0 m</t>
  </si>
  <si>
    <t>Tiempo recorrido (s)</t>
  </si>
  <si>
    <t>1.061,27 s</t>
  </si>
  <si>
    <t>2.169,60 s</t>
  </si>
  <si>
    <t>1.108,33 s</t>
  </si>
  <si>
    <t>Tiempo recorrido (min)</t>
  </si>
  <si>
    <t>17,69 min</t>
  </si>
  <si>
    <t>36,16 min</t>
  </si>
  <si>
    <t>18,47 min</t>
  </si>
  <si>
    <t>Tiempo de espera total</t>
  </si>
  <si>
    <t>296,78 s</t>
  </si>
  <si>
    <t>144,12 s</t>
  </si>
  <si>
    <t>-152,66 s</t>
  </si>
  <si>
    <t>−51,4%</t>
  </si>
  <si>
    <t>Nº de paradas</t>
  </si>
  <si>
    <t>Concepto</t>
  </si>
  <si>
    <t>Valor Unitario (COP)</t>
  </si>
  <si>
    <t>Total (COP)</t>
  </si>
  <si>
    <t>Valor por kilómetro</t>
  </si>
  <si>
    <t>Cantidad Km x trayecto (km)</t>
  </si>
  <si>
    <t>Distancia por servicio (km)</t>
  </si>
  <si>
    <t>Frecuencia</t>
  </si>
  <si>
    <t>Total servicios x dato</t>
  </si>
  <si>
    <t>Pago total (COP)</t>
  </si>
  <si>
    <t>Valor por Km Recorrido (COP)</t>
  </si>
  <si>
    <t>COSTO OPERATIVO SITP ZONAL</t>
  </si>
  <si>
    <t>Valor Total rutas x mes</t>
  </si>
  <si>
    <t>Km recorrdido x dato</t>
  </si>
  <si>
    <t>3,5 min</t>
  </si>
  <si>
    <t>1 Hora</t>
  </si>
  <si>
    <t>1 Dia x 16 h</t>
  </si>
  <si>
    <t>1 Semana</t>
  </si>
  <si>
    <t>1 Mes</t>
  </si>
  <si>
    <t>4,5 min</t>
  </si>
  <si>
    <t>TARIFA X KILOMETRO RECORRIDO AJUSTADA UN 30%</t>
  </si>
  <si>
    <t>Sin Ajuste (3,5 min)</t>
  </si>
  <si>
    <t>Con Ajuste 30% (4,5 min)</t>
  </si>
  <si>
    <t>Diferencia</t>
  </si>
  <si>
    <t>3,5 minutos</t>
  </si>
  <si>
    <t>4,5 minutos</t>
  </si>
  <si>
    <t>Valor por Km (COP)</t>
  </si>
  <si>
    <t>Igual</t>
  </si>
  <si>
    <t>Km recorridos al mes</t>
  </si>
  <si>
    <t>291.600 km</t>
  </si>
  <si>
    <t>226.800 km</t>
  </si>
  <si>
    <t>-64.800 km</t>
  </si>
  <si>
    <t>Pago total mensual (COP)</t>
  </si>
  <si>
    <t>30% (menos frecuencia)</t>
  </si>
  <si>
    <t>Valor Total rutas x mes - REAL</t>
  </si>
  <si>
    <t>Valor Total rutas x mes - AJUSTADO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</si>
</sst>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4" formatCode="_-&quot;$&quot;\ * #,##0.00_-;\-&quot;$&quot;\ * #,##0.00_-;_-&quot;$&quot;\ * &quot;-&quot;??_-;_-@_-"/>
    <numFmt numFmtId="164" formatCode="0.0"/>
    <numFmt numFmtId="165" formatCode="_-&quot;$&quot;\ * #,##0_-;\-&quot;$&quot;\ * #,##0_-;_-&quot;$&quot;\ 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7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7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17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6" xfId="0" applyFont="1" applyFill="1" applyBorder="1" applyAlignment="1">
      <alignment vertical="center"/>
    </xf>
    <xf numFmtId="2" fontId="2" fillId="2" borderId="7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2" fontId="5" fillId="2" borderId="0" xfId="0" applyNumberFormat="1" applyFont="1" applyFill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2" fontId="7" fillId="2" borderId="13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2" fontId="7" fillId="2" borderId="0" xfId="0" applyNumberFormat="1" applyFont="1" applyFill="1" applyAlignment="1">
      <alignment vertical="center" wrapText="1"/>
    </xf>
    <xf numFmtId="1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9" fontId="0" fillId="2" borderId="0" xfId="0" applyNumberFormat="1" applyFill="1" applyAlignment="1">
      <alignment horizontal="center" vertical="center" wrapText="1"/>
    </xf>
    <xf numFmtId="10" fontId="0" fillId="2" borderId="0" xfId="0" applyNumberFormat="1" applyFill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/>
    </xf>
    <xf numFmtId="3" fontId="0" fillId="2" borderId="0" xfId="0" applyNumberFormat="1" applyFill="1" applyAlignment="1">
      <alignment horizontal="center" vertical="center" wrapText="1"/>
    </xf>
    <xf numFmtId="0" fontId="7" fillId="2" borderId="0" xfId="0" applyFont="1" applyFill="1"/>
    <xf numFmtId="0" fontId="6" fillId="2" borderId="1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164" fontId="7" fillId="2" borderId="0" xfId="0" applyNumberFormat="1" applyFont="1" applyFill="1" applyAlignment="1">
      <alignment horizontal="center" vertical="center" wrapText="1"/>
    </xf>
    <xf numFmtId="44" fontId="7" fillId="2" borderId="0" xfId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6" fontId="7" fillId="2" borderId="0" xfId="0" applyNumberFormat="1" applyFont="1" applyFill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/>
    </xf>
    <xf numFmtId="6" fontId="6" fillId="2" borderId="0" xfId="0" applyNumberFormat="1" applyFont="1" applyFill="1" applyAlignment="1">
      <alignment horizontal="center" vertical="center" wrapText="1"/>
    </xf>
    <xf numFmtId="3" fontId="0" fillId="2" borderId="0" xfId="0" applyNumberFormat="1" applyFill="1"/>
    <xf numFmtId="0" fontId="14" fillId="2" borderId="1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15" fillId="2" borderId="0" xfId="0" applyNumberFormat="1" applyFont="1" applyFill="1" applyAlignment="1">
      <alignment horizontal="center" vertical="center"/>
    </xf>
    <xf numFmtId="2" fontId="14" fillId="2" borderId="7" xfId="0" applyNumberFormat="1" applyFont="1" applyFill="1" applyBorder="1" applyAlignment="1">
      <alignment horizontal="center" vertical="center"/>
    </xf>
    <xf numFmtId="2" fontId="14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5" xfId="0" applyFont="1" applyFill="1" applyBorder="1" applyAlignment="1">
      <alignment horizontal="center"/>
    </xf>
    <xf numFmtId="3" fontId="6" fillId="2" borderId="6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righ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1 VISSIM'!$G$9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1 VISSIM'!$G$10:$G$12</c:f>
              <c:numCache>
                <c:formatCode>General</c:formatCode>
                <c:ptCount val="3"/>
                <c:pt idx="0">
                  <c:v>17.100000000000001</c:v>
                </c:pt>
                <c:pt idx="1">
                  <c:v>32.199999999999989</c:v>
                </c:pt>
                <c:pt idx="2">
                  <c:v>20.800000000000011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9-446D-BA5A-22F75FC2EB6B}"/>
            </c:ext>
          </c:extLst>
        </c:ser>
        <c:ser>
          <c:idx val="1"/>
          <c:order val="1"/>
          <c:tx>
            <c:strRef>
              <c:f>'MODEL 1 VISSIM'!$E$9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1 VISSIM'!$E$10:$E$13</c:f>
              <c:numCache>
                <c:formatCode>General</c:formatCode>
                <c:ptCount val="4"/>
                <c:pt idx="0">
                  <c:v>11.7</c:v>
                </c:pt>
                <c:pt idx="1">
                  <c:v>97.5</c:v>
                </c:pt>
                <c:pt idx="2">
                  <c:v>221.6</c:v>
                </c:pt>
                <c:pt idx="3">
                  <c:v>261.7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9-446D-BA5A-22F75FC2E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3 VISSIM '!$G$25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3 VISSIM '!$G$26:$G$28</c:f>
              <c:numCache>
                <c:formatCode>General</c:formatCode>
                <c:ptCount val="3"/>
                <c:pt idx="0">
                  <c:v>15.899999999999999</c:v>
                </c:pt>
                <c:pt idx="1">
                  <c:v>19.5</c:v>
                </c:pt>
                <c:pt idx="2">
                  <c:v>22.199999999999989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B-4981-83CF-A5228585DFA3}"/>
            </c:ext>
          </c:extLst>
        </c:ser>
        <c:ser>
          <c:idx val="1"/>
          <c:order val="1"/>
          <c:tx>
            <c:strRef>
              <c:f>'MODEL 3 VISSIM '!$E$25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3 VISSIM '!$E$26:$E$29</c:f>
              <c:numCache>
                <c:formatCode>General</c:formatCode>
                <c:ptCount val="4"/>
                <c:pt idx="0">
                  <c:v>11.3</c:v>
                </c:pt>
                <c:pt idx="1">
                  <c:v>72.5</c:v>
                </c:pt>
                <c:pt idx="2">
                  <c:v>132.80000000000001</c:v>
                </c:pt>
                <c:pt idx="3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CB-4981-83CF-A5228585D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3 VISSIM '!$G$40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3 VISSIM '!$G$41:$G$43</c:f>
              <c:numCache>
                <c:formatCode>General</c:formatCode>
                <c:ptCount val="3"/>
                <c:pt idx="0">
                  <c:v>15.799999999999999</c:v>
                </c:pt>
                <c:pt idx="1">
                  <c:v>18.900000000000006</c:v>
                </c:pt>
                <c:pt idx="2">
                  <c:v>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7-4BF6-8674-14E0ABA9CF9D}"/>
            </c:ext>
          </c:extLst>
        </c:ser>
        <c:ser>
          <c:idx val="1"/>
          <c:order val="1"/>
          <c:tx>
            <c:strRef>
              <c:f>'MODEL 3 VISSIM '!$E$40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3 VISSIM '!$E$41:$E$44</c:f>
              <c:numCache>
                <c:formatCode>General</c:formatCode>
                <c:ptCount val="4"/>
                <c:pt idx="0">
                  <c:v>11.1</c:v>
                </c:pt>
                <c:pt idx="1">
                  <c:v>70.599999999999994</c:v>
                </c:pt>
                <c:pt idx="2">
                  <c:v>130.5</c:v>
                </c:pt>
                <c:pt idx="3">
                  <c:v>188.2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7-4BF6-8674-14E0ABA9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3 VISSIM '!$R$9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val>
            <c:numRef>
              <c:f>'MODEL 3 VISSIM '!$R$10:$R$12</c:f>
              <c:numCache>
                <c:formatCode>0.00</c:formatCode>
                <c:ptCount val="3"/>
                <c:pt idx="0">
                  <c:v>15.766666666666662</c:v>
                </c:pt>
                <c:pt idx="1">
                  <c:v>19.333333333333343</c:v>
                </c:pt>
                <c:pt idx="2">
                  <c:v>21.866666666666674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05-44AF-8616-12A23694DA4A}"/>
            </c:ext>
          </c:extLst>
        </c:ser>
        <c:ser>
          <c:idx val="1"/>
          <c:order val="1"/>
          <c:tx>
            <c:strRef>
              <c:f>'MODEL 3 VISSIM '!$P$9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3 VISSIM '!$P$10:$P$13</c:f>
              <c:numCache>
                <c:formatCode>0.00</c:formatCode>
                <c:ptCount val="4"/>
                <c:pt idx="0">
                  <c:v>11.100000000000001</c:v>
                </c:pt>
                <c:pt idx="1">
                  <c:v>71.433333333333323</c:v>
                </c:pt>
                <c:pt idx="2">
                  <c:v>131.5</c:v>
                </c:pt>
                <c:pt idx="3">
                  <c:v>189.5333333333333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05-44AF-8616-12A23694D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4 VISSIM'!$G$9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4 VISSIM'!$G$10:$G$12</c:f>
              <c:numCache>
                <c:formatCode>General</c:formatCode>
                <c:ptCount val="3"/>
                <c:pt idx="0">
                  <c:v>16.200000000000003</c:v>
                </c:pt>
                <c:pt idx="1">
                  <c:v>28.900000000000006</c:v>
                </c:pt>
                <c:pt idx="2">
                  <c:v>15.599999999999994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35B-A892-E87EEBA8EC26}"/>
            </c:ext>
          </c:extLst>
        </c:ser>
        <c:ser>
          <c:idx val="1"/>
          <c:order val="1"/>
          <c:tx>
            <c:strRef>
              <c:f>'MODEL 4 VISSIM'!$E$9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4 VISSIM'!$E$10:$E$13</c:f>
              <c:numCache>
                <c:formatCode>General</c:formatCode>
                <c:ptCount val="4"/>
                <c:pt idx="0">
                  <c:v>18.5</c:v>
                </c:pt>
                <c:pt idx="1">
                  <c:v>99.9</c:v>
                </c:pt>
                <c:pt idx="2">
                  <c:v>208.3</c:v>
                </c:pt>
                <c:pt idx="3">
                  <c:v>228.7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35B-A892-E87EEBA8E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4 VISSIM'!$G$25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4 VISSIM'!$G$26:$G$28</c:f>
              <c:numCache>
                <c:formatCode>General</c:formatCode>
                <c:ptCount val="3"/>
                <c:pt idx="0">
                  <c:v>15.600000000000001</c:v>
                </c:pt>
                <c:pt idx="1">
                  <c:v>28.200000000000003</c:v>
                </c:pt>
                <c:pt idx="2">
                  <c:v>16.099999999999994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D-46CC-8B6B-B6223C67D9F5}"/>
            </c:ext>
          </c:extLst>
        </c:ser>
        <c:ser>
          <c:idx val="1"/>
          <c:order val="1"/>
          <c:tx>
            <c:strRef>
              <c:f>'MODEL 4 VISSIM'!$E$25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4 VISSIM'!$E$26:$E$29</c:f>
              <c:numCache>
                <c:formatCode>General</c:formatCode>
                <c:ptCount val="4"/>
                <c:pt idx="0">
                  <c:v>17.899999999999999</c:v>
                </c:pt>
                <c:pt idx="1">
                  <c:v>98.7</c:v>
                </c:pt>
                <c:pt idx="2">
                  <c:v>206.4</c:v>
                </c:pt>
                <c:pt idx="3">
                  <c:v>227.5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AD-46CC-8B6B-B6223C67D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4 VISSIM'!$G$40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4 VISSIM'!$G$41:$G$43</c:f>
              <c:numCache>
                <c:formatCode>General</c:formatCode>
                <c:ptCount val="3"/>
                <c:pt idx="0">
                  <c:v>16.3</c:v>
                </c:pt>
                <c:pt idx="1">
                  <c:v>29.099999999999994</c:v>
                </c:pt>
                <c:pt idx="2">
                  <c:v>16.300000000000011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8-4486-A6DC-2DBE8F2454EA}"/>
            </c:ext>
          </c:extLst>
        </c:ser>
        <c:ser>
          <c:idx val="1"/>
          <c:order val="1"/>
          <c:tx>
            <c:strRef>
              <c:f>'MODEL 4 VISSIM'!$E$40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4 VISSIM'!$E$41:$E$44</c:f>
              <c:numCache>
                <c:formatCode>General</c:formatCode>
                <c:ptCount val="4"/>
                <c:pt idx="0">
                  <c:v>18.8</c:v>
                </c:pt>
                <c:pt idx="1">
                  <c:v>100.5</c:v>
                </c:pt>
                <c:pt idx="2">
                  <c:v>209.1</c:v>
                </c:pt>
                <c:pt idx="3">
                  <c:v>229.2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98-4486-A6DC-2DBE8F245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4 VISSIM'!$R$9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val>
            <c:numRef>
              <c:f>'MODEL 4 VISSIM'!$R$10:$R$12</c:f>
              <c:numCache>
                <c:formatCode>0.00</c:formatCode>
                <c:ptCount val="3"/>
                <c:pt idx="0">
                  <c:v>16.033333333333335</c:v>
                </c:pt>
                <c:pt idx="1">
                  <c:v>28.733333333333334</c:v>
                </c:pt>
                <c:pt idx="2">
                  <c:v>15.999999999999943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E-4B40-BA34-DBC6281EB419}"/>
            </c:ext>
          </c:extLst>
        </c:ser>
        <c:ser>
          <c:idx val="1"/>
          <c:order val="1"/>
          <c:tx>
            <c:strRef>
              <c:f>'MODEL 4 VISSIM'!$P$9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4 VISSIM'!$P$10:$P$13</c:f>
              <c:numCache>
                <c:formatCode>0.00</c:formatCode>
                <c:ptCount val="4"/>
                <c:pt idx="0">
                  <c:v>18.400000000000002</c:v>
                </c:pt>
                <c:pt idx="1">
                  <c:v>99.7</c:v>
                </c:pt>
                <c:pt idx="2">
                  <c:v>207.93333333333337</c:v>
                </c:pt>
                <c:pt idx="3">
                  <c:v>228.46666666666667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8E-4B40-BA34-DBC6281E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5 VISSIM '!$G$9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5 VISSIM '!$G$10:$G$11</c:f>
              <c:numCache>
                <c:formatCode>General</c:formatCode>
                <c:ptCount val="2"/>
                <c:pt idx="0">
                  <c:v>28.199999999999989</c:v>
                </c:pt>
                <c:pt idx="1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D-47FF-A4CB-05F87F22967E}"/>
            </c:ext>
          </c:extLst>
        </c:ser>
        <c:ser>
          <c:idx val="1"/>
          <c:order val="1"/>
          <c:tx>
            <c:strRef>
              <c:f>'MODEL 5 VISSIM '!$E$9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5 VISSIM '!$E$10:$E$12</c:f>
              <c:numCache>
                <c:formatCode>General</c:formatCode>
                <c:ptCount val="3"/>
                <c:pt idx="0">
                  <c:v>74.900000000000006</c:v>
                </c:pt>
                <c:pt idx="1">
                  <c:v>147.9</c:v>
                </c:pt>
                <c:pt idx="2">
                  <c:v>185.5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3D-47FF-A4CB-05F87F229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5 VISSIM '!$G$25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5 VISSIM '!$G$26:$G$27</c:f>
              <c:numCache>
                <c:formatCode>General</c:formatCode>
                <c:ptCount val="2"/>
                <c:pt idx="0">
                  <c:v>28.400000000000006</c:v>
                </c:pt>
                <c:pt idx="1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1-4AE5-8CC2-7DF434109806}"/>
            </c:ext>
          </c:extLst>
        </c:ser>
        <c:ser>
          <c:idx val="1"/>
          <c:order val="1"/>
          <c:tx>
            <c:strRef>
              <c:f>'MODEL 5 VISSIM '!$E$25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5 VISSIM '!$E$26:$E$28</c:f>
              <c:numCache>
                <c:formatCode>General</c:formatCode>
                <c:ptCount val="3"/>
                <c:pt idx="0">
                  <c:v>75.599999999999994</c:v>
                </c:pt>
                <c:pt idx="1">
                  <c:v>149.19999999999999</c:v>
                </c:pt>
                <c:pt idx="2">
                  <c:v>186.4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1-4AE5-8CC2-7DF434109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5 VISSIM '!$G$40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5 VISSIM '!$G$41:$G$42</c:f>
              <c:numCache>
                <c:formatCode>General</c:formatCode>
                <c:ptCount val="2"/>
                <c:pt idx="0">
                  <c:v>27.600000000000009</c:v>
                </c:pt>
                <c:pt idx="1">
                  <c:v>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9-40F8-8209-C87FE01347C3}"/>
            </c:ext>
          </c:extLst>
        </c:ser>
        <c:ser>
          <c:idx val="1"/>
          <c:order val="1"/>
          <c:tx>
            <c:strRef>
              <c:f>'MODEL 5 VISSIM '!$E$40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5 VISSIM '!$E$41:$E$43</c:f>
              <c:numCache>
                <c:formatCode>General</c:formatCode>
                <c:ptCount val="3"/>
                <c:pt idx="0">
                  <c:v>74.099999999999994</c:v>
                </c:pt>
                <c:pt idx="1">
                  <c:v>146.30000000000001</c:v>
                </c:pt>
                <c:pt idx="2">
                  <c:v>184.9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9-40F8-8209-C87FE0134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1 VISSIM'!$G$25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1 VISSIM'!$G$26:$G$28</c:f>
              <c:numCache>
                <c:formatCode>General</c:formatCode>
                <c:ptCount val="3"/>
                <c:pt idx="0">
                  <c:v>18.200000000000003</c:v>
                </c:pt>
                <c:pt idx="1">
                  <c:v>32.599999999999994</c:v>
                </c:pt>
                <c:pt idx="2">
                  <c:v>21.699999999999989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D-4069-B938-AD1D535F5D8C}"/>
            </c:ext>
          </c:extLst>
        </c:ser>
        <c:ser>
          <c:idx val="1"/>
          <c:order val="1"/>
          <c:tx>
            <c:strRef>
              <c:f>'MODEL 1 VISSIM'!$E$25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1 VISSIM'!$E$26:$E$29</c:f>
              <c:numCache>
                <c:formatCode>General</c:formatCode>
                <c:ptCount val="4"/>
                <c:pt idx="0">
                  <c:v>12.1</c:v>
                </c:pt>
                <c:pt idx="1">
                  <c:v>98.9</c:v>
                </c:pt>
                <c:pt idx="2">
                  <c:v>223.4</c:v>
                </c:pt>
                <c:pt idx="3">
                  <c:v>262.8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D-4069-B938-AD1D535F5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5 VISSIM '!$R$9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val>
            <c:numRef>
              <c:f>'MODEL 5 VISSIM '!$R$10:$R$11</c:f>
              <c:numCache>
                <c:formatCode>0.00</c:formatCode>
                <c:ptCount val="2"/>
                <c:pt idx="0">
                  <c:v>28.066666666666677</c:v>
                </c:pt>
                <c:pt idx="1">
                  <c:v>23.166666666666686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D8-496E-B5CF-5EBB453093E7}"/>
            </c:ext>
          </c:extLst>
        </c:ser>
        <c:ser>
          <c:idx val="1"/>
          <c:order val="1"/>
          <c:tx>
            <c:strRef>
              <c:f>'MODEL 5 VISSIM '!$P$9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5 VISSIM '!$P$10:$P$12</c:f>
              <c:numCache>
                <c:formatCode>0.00</c:formatCode>
                <c:ptCount val="3"/>
                <c:pt idx="0">
                  <c:v>74.86666666666666</c:v>
                </c:pt>
                <c:pt idx="1">
                  <c:v>147.80000000000001</c:v>
                </c:pt>
                <c:pt idx="2">
                  <c:v>185.6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D8-496E-B5CF-5EBB45309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DISTANCIA</a:t>
            </a:r>
            <a:r>
              <a:rPr lang="es-CO" baseline="0"/>
              <a:t> VS TIEMPO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'PROMEDIO GENERAL RECORRIDO'!$L$46</c:f>
              <c:strCache>
                <c:ptCount val="1"/>
                <c:pt idx="0">
                  <c:v>Longitud (m)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'PROMEDIO GENERAL RECORRIDO'!$J$47:$K$48</c:f>
              <c:multiLvlStrCache>
                <c:ptCount val="2"/>
                <c:lvl>
                  <c:pt idx="0">
                    <c:v>Total</c:v>
                  </c:pt>
                  <c:pt idx="1">
                    <c:v>Total</c:v>
                  </c:pt>
                </c:lvl>
                <c:lvl>
                  <c:pt idx="0">
                    <c:v>Vissim</c:v>
                  </c:pt>
                  <c:pt idx="1">
                    <c:v>Real</c:v>
                  </c:pt>
                </c:lvl>
              </c:multiLvlStrCache>
            </c:multiLvlStrRef>
          </c:cat>
          <c:val>
            <c:numRef>
              <c:f>'PROMEDIO GENERAL RECORRIDO'!$L$47:$L$48</c:f>
              <c:numCache>
                <c:formatCode>0.00</c:formatCode>
                <c:ptCount val="2"/>
                <c:pt idx="0">
                  <c:v>4494.75</c:v>
                </c:pt>
                <c:pt idx="1">
                  <c:v>4494.75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39-4D8A-861A-906552E4C002}"/>
            </c:ext>
          </c:extLst>
        </c:ser>
        <c:ser>
          <c:idx val="1"/>
          <c:order val="1"/>
          <c:tx>
            <c:strRef>
              <c:f>'PROMEDIO GENERAL RECORRIDO'!$M$46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'PROMEDIO GENERAL RECORRIDO'!$J$47:$K$48</c:f>
              <c:multiLvlStrCache>
                <c:ptCount val="2"/>
                <c:lvl>
                  <c:pt idx="0">
                    <c:v>Total</c:v>
                  </c:pt>
                  <c:pt idx="1">
                    <c:v>Total</c:v>
                  </c:pt>
                </c:lvl>
                <c:lvl>
                  <c:pt idx="0">
                    <c:v>Vissim</c:v>
                  </c:pt>
                  <c:pt idx="1">
                    <c:v>Real</c:v>
                  </c:pt>
                </c:lvl>
              </c:multiLvlStrCache>
            </c:multiLvlStrRef>
          </c:cat>
          <c:val>
            <c:numRef>
              <c:f>'PROMEDIO GENERAL RECORRIDO'!$M$47:$M$48</c:f>
              <c:numCache>
                <c:formatCode>0.00</c:formatCode>
                <c:ptCount val="2"/>
                <c:pt idx="0">
                  <c:v>1061.2666666666667</c:v>
                </c:pt>
                <c:pt idx="1">
                  <c:v>2169.6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39-4D8A-861A-906552E4C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2455487"/>
        <c:axId val="912455967"/>
      </c:barChart>
      <c:catAx>
        <c:axId val="912455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2455967"/>
        <c:crosses val="autoZero"/>
        <c:auto val="1"/>
        <c:lblAlgn val="ctr"/>
        <c:lblOffset val="100"/>
        <c:noMultiLvlLbl val="0"/>
      </c:catAx>
      <c:valAx>
        <c:axId val="9124559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2455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0" i="0" u="none" strike="noStrike" baseline="0"/>
              <a:t>Valor Total de Rutas por Mes (Real y Ajustado)</a:t>
            </a:r>
            <a:endParaRPr lang="es-CO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491-422E-A903-6FEDB6A14D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91-422E-A903-6FEDB6A14D7B}"/>
              </c:ext>
            </c:extLst>
          </c:dPt>
          <c:dLbls>
            <c:dLbl>
              <c:idx val="0"/>
              <c:layout>
                <c:manualLayout>
                  <c:x val="7.2072072072072071E-2"/>
                  <c:y val="0.139316782398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91-422E-A903-6FEDB6A14D7B}"/>
                </c:ext>
              </c:extLst>
            </c:dLbl>
            <c:dLbl>
              <c:idx val="1"/>
              <c:layout>
                <c:manualLayout>
                  <c:x val="-5.8968058968058998E-2"/>
                  <c:y val="-0.17682514689018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91-422E-A903-6FEDB6A14D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'COSTO OPERATIVO'!$K$15:$K$16</c:f>
              <c:strCache>
                <c:ptCount val="2"/>
                <c:pt idx="0">
                  <c:v>Valor Total rutas x mes - REAL</c:v>
                </c:pt>
                <c:pt idx="1">
                  <c:v>Valor Total rutas x mes - AJUSTADO</c:v>
                </c:pt>
              </c:strCache>
            </c:strRef>
          </c:cat>
          <c:val>
            <c:numRef>
              <c:f>'COSTO OPERATIVO'!$L$15:$L$16</c:f>
              <c:numCache>
                <c:formatCode>#,##0</c:formatCode>
                <c:ptCount val="2"/>
                <c:pt idx="0">
                  <c:v>519048000</c:v>
                </c:pt>
                <c:pt idx="1">
                  <c:v>403704000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91-422E-A903-6FEDB6A14D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1 VISSIM'!$G$40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1 VISSIM'!$G$41:$G$43</c:f>
              <c:numCache>
                <c:formatCode>General</c:formatCode>
                <c:ptCount val="3"/>
                <c:pt idx="0">
                  <c:v>16.600000000000001</c:v>
                </c:pt>
                <c:pt idx="1">
                  <c:v>31.799999999999997</c:v>
                </c:pt>
                <c:pt idx="2">
                  <c:v>21.299999999999983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D-449B-AA75-081C083A6FB2}"/>
            </c:ext>
          </c:extLst>
        </c:ser>
        <c:ser>
          <c:idx val="1"/>
          <c:order val="1"/>
          <c:tx>
            <c:strRef>
              <c:f>'MODEL 1 VISSIM'!$E$40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1 VISSIM'!$E$41:$E$44</c:f>
              <c:numCache>
                <c:formatCode>General</c:formatCode>
                <c:ptCount val="4"/>
                <c:pt idx="0">
                  <c:v>10.9</c:v>
                </c:pt>
                <c:pt idx="1">
                  <c:v>95.2</c:v>
                </c:pt>
                <c:pt idx="2">
                  <c:v>218.3</c:v>
                </c:pt>
                <c:pt idx="3">
                  <c:v>260.2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ED-449B-AA75-081C083A6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1 VISSIM'!$R$9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val>
            <c:numRef>
              <c:f>'MODEL 1 VISSIM'!$R$10:$R$12</c:f>
              <c:numCache>
                <c:formatCode>0.00</c:formatCode>
                <c:ptCount val="3"/>
                <c:pt idx="0">
                  <c:v>17.299999999999997</c:v>
                </c:pt>
                <c:pt idx="1">
                  <c:v>32.200000000000003</c:v>
                </c:pt>
                <c:pt idx="2">
                  <c:v>21.26666666666668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CC-4E61-B309-38CE5555A429}"/>
            </c:ext>
          </c:extLst>
        </c:ser>
        <c:ser>
          <c:idx val="1"/>
          <c:order val="1"/>
          <c:tx>
            <c:strRef>
              <c:f>'MODEL 1 VISSIM'!$P$9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1 VISSIM'!$P$10:$P$13</c:f>
              <c:numCache>
                <c:formatCode>0.00</c:formatCode>
                <c:ptCount val="4"/>
                <c:pt idx="0">
                  <c:v>11.566666666666665</c:v>
                </c:pt>
                <c:pt idx="1">
                  <c:v>97.2</c:v>
                </c:pt>
                <c:pt idx="2">
                  <c:v>221.1</c:v>
                </c:pt>
                <c:pt idx="3">
                  <c:v>261.56666666666666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CC-4E61-B309-38CE5555A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2 VISSIM '!$G$9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2 VISSIM '!$G$10:$G$12</c:f>
              <c:numCache>
                <c:formatCode>General</c:formatCode>
                <c:ptCount val="3"/>
                <c:pt idx="0">
                  <c:v>15.899999999999999</c:v>
                </c:pt>
                <c:pt idx="1">
                  <c:v>23.150000000000006</c:v>
                </c:pt>
                <c:pt idx="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4-4A11-A929-D050893C8F5C}"/>
            </c:ext>
          </c:extLst>
        </c:ser>
        <c:ser>
          <c:idx val="1"/>
          <c:order val="1"/>
          <c:tx>
            <c:strRef>
              <c:f>'MODEL 2 VISSIM '!$E$9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2 VISSIM '!$E$10:$E$13</c:f>
              <c:numCache>
                <c:formatCode>General</c:formatCode>
                <c:ptCount val="4"/>
                <c:pt idx="0">
                  <c:v>23.4</c:v>
                </c:pt>
                <c:pt idx="1">
                  <c:v>75.75</c:v>
                </c:pt>
                <c:pt idx="2">
                  <c:v>133.6</c:v>
                </c:pt>
                <c:pt idx="3">
                  <c:v>195.7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4-4A11-A929-D050893C8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2 VISSIM '!$G$25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2 VISSIM '!$G$26:$G$28</c:f>
              <c:numCache>
                <c:formatCode>General</c:formatCode>
                <c:ptCount val="3"/>
                <c:pt idx="0">
                  <c:v>16.699999999999996</c:v>
                </c:pt>
                <c:pt idx="1">
                  <c:v>24.399999999999991</c:v>
                </c:pt>
                <c:pt idx="2">
                  <c:v>18.399999999999977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1-4D5B-8147-9201A5198F75}"/>
            </c:ext>
          </c:extLst>
        </c:ser>
        <c:ser>
          <c:idx val="1"/>
          <c:order val="1"/>
          <c:tx>
            <c:strRef>
              <c:f>'MODEL 2 VISSIM '!$E$25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2 VISSIM '!$E$26:$E$29</c:f>
              <c:numCache>
                <c:formatCode>General</c:formatCode>
                <c:ptCount val="4"/>
                <c:pt idx="0">
                  <c:v>24.1</c:v>
                </c:pt>
                <c:pt idx="1">
                  <c:v>77.2</c:v>
                </c:pt>
                <c:pt idx="2">
                  <c:v>135.80000000000001</c:v>
                </c:pt>
                <c:pt idx="3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F1-4D5B-8147-9201A5198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2 VISSIM '!$G$40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2 VISSIM '!$G$41:$G$43</c:f>
              <c:numCache>
                <c:formatCode>General</c:formatCode>
                <c:ptCount val="3"/>
                <c:pt idx="0">
                  <c:v>15.099999999999998</c:v>
                </c:pt>
                <c:pt idx="1">
                  <c:v>21.900000000000006</c:v>
                </c:pt>
                <c:pt idx="2">
                  <c:v>17.599999999999994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5-45B3-9F72-A6B292BC3120}"/>
            </c:ext>
          </c:extLst>
        </c:ser>
        <c:ser>
          <c:idx val="1"/>
          <c:order val="1"/>
          <c:tx>
            <c:strRef>
              <c:f>'MODEL 2 VISSIM '!$E$40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2 VISSIM '!$E$41:$E$44</c:f>
              <c:numCache>
                <c:formatCode>General</c:formatCode>
                <c:ptCount val="4"/>
                <c:pt idx="0">
                  <c:v>22.7</c:v>
                </c:pt>
                <c:pt idx="1">
                  <c:v>74.3</c:v>
                </c:pt>
                <c:pt idx="2">
                  <c:v>131.9</c:v>
                </c:pt>
                <c:pt idx="3">
                  <c:v>194.6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35-45B3-9F72-A6B292BC3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2 VISSIM '!$R$9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val>
            <c:numRef>
              <c:f>'MODEL 2 VISSIM '!$R$10:$R$12</c:f>
              <c:numCache>
                <c:formatCode>0.00</c:formatCode>
                <c:ptCount val="3"/>
                <c:pt idx="0">
                  <c:v>15.899999999999995</c:v>
                </c:pt>
                <c:pt idx="1">
                  <c:v>23.149999999999991</c:v>
                </c:pt>
                <c:pt idx="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32-4A4B-BF55-2C8AE97E273B}"/>
            </c:ext>
          </c:extLst>
        </c:ser>
        <c:ser>
          <c:idx val="1"/>
          <c:order val="1"/>
          <c:tx>
            <c:strRef>
              <c:f>'MODEL 2 VISSIM '!$P$9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2 VISSIM '!$P$10:$P$13</c:f>
              <c:numCache>
                <c:formatCode>0.00</c:formatCode>
                <c:ptCount val="4"/>
                <c:pt idx="0">
                  <c:v>23.400000000000002</c:v>
                </c:pt>
                <c:pt idx="1">
                  <c:v>75.75</c:v>
                </c:pt>
                <c:pt idx="2">
                  <c:v>133.76666666666665</c:v>
                </c:pt>
                <c:pt idx="3">
                  <c:v>196.1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32-4A4B-BF55-2C8AE97E2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RECORRIDO TOTAL / TIEMPO ESPERA PARADERO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7056561131801949E-2"/>
          <c:y val="0.27173075716576311"/>
          <c:w val="0.8864964607052237"/>
          <c:h val="0.54863963034614593"/>
        </c:manualLayout>
      </c:layout>
      <c:lineChart>
        <c:grouping val="stacked"/>
        <c:varyColors val="0"/>
        <c:ser>
          <c:idx val="0"/>
          <c:order val="0"/>
          <c:tx>
            <c:strRef>
              <c:f>'MODEL 3 VISSIM '!$G$9</c:f>
              <c:strCache>
                <c:ptCount val="1"/>
                <c:pt idx="0">
                  <c:v>TIEMPO DE ESPERA (S)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'MODEL 3 VISSIM '!$G$10:$G$12</c:f>
              <c:numCache>
                <c:formatCode>General</c:formatCode>
                <c:ptCount val="3"/>
                <c:pt idx="0">
                  <c:v>15.6</c:v>
                </c:pt>
                <c:pt idx="1">
                  <c:v>19.599999999999994</c:v>
                </c:pt>
                <c:pt idx="2">
                  <c:v>21.900000000000006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E3-49E8-8689-74DDF3BAA35E}"/>
            </c:ext>
          </c:extLst>
        </c:ser>
        <c:ser>
          <c:idx val="1"/>
          <c:order val="1"/>
          <c:tx>
            <c:strRef>
              <c:f>'MODEL 3 VISSIM '!$E$9</c:f>
              <c:strCache>
                <c:ptCount val="1"/>
                <c:pt idx="0">
                  <c:v>TIEMPO RECORRIDO (S)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'MODEL 3 VISSIM '!$E$10:$E$13</c:f>
              <c:numCache>
                <c:formatCode>General</c:formatCode>
                <c:ptCount val="4"/>
                <c:pt idx="0">
                  <c:v>10.9</c:v>
                </c:pt>
                <c:pt idx="1">
                  <c:v>71.2</c:v>
                </c:pt>
                <c:pt idx="2">
                  <c:v>131.19999999999999</c:v>
                </c:pt>
                <c:pt idx="3">
                  <c:v>189.4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E3-49E8-8689-74DDF3BAA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8560"/>
        <c:axId val="30349040"/>
      </c:lineChart>
      <c:catAx>
        <c:axId val="303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PARADEROS</a:t>
                </a:r>
              </a:p>
            </c:rich>
          </c:tx>
          <c:layout>
            <c:manualLayout>
              <c:xMode val="edge"/>
              <c:yMode val="edge"/>
              <c:x val="0.47668359058714754"/>
              <c:y val="0.899924268681963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9040"/>
        <c:crosses val="autoZero"/>
        <c:auto val="1"/>
        <c:lblAlgn val="ctr"/>
        <c:lblOffset val="100"/>
        <c:noMultiLvlLbl val="0"/>
      </c:catAx>
      <c:valAx>
        <c:axId val="303490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SEG</a:t>
                </a:r>
              </a:p>
            </c:rich>
          </c:tx>
          <c:layout>
            <c:manualLayout>
              <c:xMode val="edge"/>
              <c:yMode val="edge"/>
              <c:x val="3.0010055215770045E-2"/>
              <c:y val="0.17612929320605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702798</xdr:colOff>
      <xdr:row>0</xdr:row>
      <xdr:rowOff>125506</xdr:rowOff>
    </xdr:from>
    <xdr:to>
      <xdr:col>11</xdr:col>
      <xdr:colOff>9526</xdr:colOff>
      <xdr:row>12</xdr:row>
      <xdr:rowOff>25401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6E65982-58A7-B30C-FEB6-70935DD0A9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654050</xdr:colOff>
      <xdr:row>17</xdr:row>
      <xdr:rowOff>120650</xdr:rowOff>
    </xdr:from>
    <xdr:to>
      <xdr:col>10</xdr:col>
      <xdr:colOff>1599078</xdr:colOff>
      <xdr:row>29</xdr:row>
      <xdr:rowOff>163420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4FB32A4-D9FE-4F16-98A6-51468E23C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606425</xdr:colOff>
      <xdr:row>32</xdr:row>
      <xdr:rowOff>101600</xdr:rowOff>
    </xdr:from>
    <xdr:to>
      <xdr:col>10</xdr:col>
      <xdr:colOff>1554628</xdr:colOff>
      <xdr:row>44</xdr:row>
      <xdr:rowOff>106270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3FFF8D97-63FA-4865-8D94-76B019947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493056</xdr:colOff>
      <xdr:row>17</xdr:row>
      <xdr:rowOff>91803</xdr:rowOff>
    </xdr:from>
    <xdr:to>
      <xdr:col>17</xdr:col>
      <xdr:colOff>398318</xdr:colOff>
      <xdr:row>29</xdr:row>
      <xdr:rowOff>162962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F5B414D6-85BA-4648-9ABA-2E8F9C22A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702798</xdr:colOff>
      <xdr:row>0</xdr:row>
      <xdr:rowOff>125506</xdr:rowOff>
    </xdr:from>
    <xdr:to>
      <xdr:col>11</xdr:col>
      <xdr:colOff>9526</xdr:colOff>
      <xdr:row>12</xdr:row>
      <xdr:rowOff>25401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21FFE07-2C36-47DF-8312-6CA22E5CF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654050</xdr:colOff>
      <xdr:row>17</xdr:row>
      <xdr:rowOff>120650</xdr:rowOff>
    </xdr:from>
    <xdr:to>
      <xdr:col>10</xdr:col>
      <xdr:colOff>1599078</xdr:colOff>
      <xdr:row>29</xdr:row>
      <xdr:rowOff>163420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137D0ED-0D68-42AC-82EC-23141B379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606425</xdr:colOff>
      <xdr:row>34</xdr:row>
      <xdr:rowOff>9525</xdr:rowOff>
    </xdr:from>
    <xdr:to>
      <xdr:col>10</xdr:col>
      <xdr:colOff>1551453</xdr:colOff>
      <xdr:row>46</xdr:row>
      <xdr:rowOff>26895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A6A5055-1E79-44D4-B5BC-FF5251FFC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68035</xdr:colOff>
      <xdr:row>16</xdr:row>
      <xdr:rowOff>136072</xdr:rowOff>
    </xdr:from>
    <xdr:to>
      <xdr:col>17</xdr:col>
      <xdr:colOff>690790</xdr:colOff>
      <xdr:row>29</xdr:row>
      <xdr:rowOff>48667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33AC184-4B58-4FD9-8356-DAAF2EB7D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702798</xdr:colOff>
      <xdr:row>0</xdr:row>
      <xdr:rowOff>125506</xdr:rowOff>
    </xdr:from>
    <xdr:to>
      <xdr:col>11</xdr:col>
      <xdr:colOff>9526</xdr:colOff>
      <xdr:row>12</xdr:row>
      <xdr:rowOff>25401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8D38002-D21B-4054-88B3-6DDC667E0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654050</xdr:colOff>
      <xdr:row>17</xdr:row>
      <xdr:rowOff>120650</xdr:rowOff>
    </xdr:from>
    <xdr:to>
      <xdr:col>10</xdr:col>
      <xdr:colOff>1599078</xdr:colOff>
      <xdr:row>29</xdr:row>
      <xdr:rowOff>163420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160BF3D-B676-41BD-9D31-CAAC9B9FB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606425</xdr:colOff>
      <xdr:row>32</xdr:row>
      <xdr:rowOff>101600</xdr:rowOff>
    </xdr:from>
    <xdr:to>
      <xdr:col>10</xdr:col>
      <xdr:colOff>1554628</xdr:colOff>
      <xdr:row>44</xdr:row>
      <xdr:rowOff>106270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5FD82E3-406B-4BA3-91B2-D0BA6C7D9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737960</xdr:colOff>
      <xdr:row>17</xdr:row>
      <xdr:rowOff>78467</xdr:rowOff>
    </xdr:from>
    <xdr:to>
      <xdr:col>17</xdr:col>
      <xdr:colOff>476250</xdr:colOff>
      <xdr:row>29</xdr:row>
      <xdr:rowOff>167955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D19A2C1-9AAA-424C-B00C-7988EC263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713766</xdr:colOff>
      <xdr:row>2</xdr:row>
      <xdr:rowOff>27944</xdr:rowOff>
    </xdr:from>
    <xdr:to>
      <xdr:col>11</xdr:col>
      <xdr:colOff>26844</xdr:colOff>
      <xdr:row>13</xdr:row>
      <xdr:rowOff>120072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4C37F3A-E526-46E3-A9A0-4CCDFF687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657225</xdr:colOff>
      <xdr:row>18</xdr:row>
      <xdr:rowOff>119205</xdr:rowOff>
    </xdr:from>
    <xdr:to>
      <xdr:col>10</xdr:col>
      <xdr:colOff>1599078</xdr:colOff>
      <xdr:row>30</xdr:row>
      <xdr:rowOff>138307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AC54BCD-4306-44C6-B243-F5F9FC761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606425</xdr:colOff>
      <xdr:row>34</xdr:row>
      <xdr:rowOff>122092</xdr:rowOff>
    </xdr:from>
    <xdr:to>
      <xdr:col>10</xdr:col>
      <xdr:colOff>1551453</xdr:colOff>
      <xdr:row>47</xdr:row>
      <xdr:rowOff>16503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F7ADED5-7B82-4255-85E1-294D87972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426769</xdr:colOff>
      <xdr:row>17</xdr:row>
      <xdr:rowOff>36039</xdr:rowOff>
    </xdr:from>
    <xdr:to>
      <xdr:col>18</xdr:col>
      <xdr:colOff>103909</xdr:colOff>
      <xdr:row>30</xdr:row>
      <xdr:rowOff>68830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06B0AE4-2A11-4595-B4E4-8B9153D05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702798</xdr:colOff>
      <xdr:row>2</xdr:row>
      <xdr:rowOff>26501</xdr:rowOff>
    </xdr:from>
    <xdr:to>
      <xdr:col>11</xdr:col>
      <xdr:colOff>6351</xdr:colOff>
      <xdr:row>13</xdr:row>
      <xdr:rowOff>82260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F92561D-FB2F-487E-B4E0-94B09A0FD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657225</xdr:colOff>
      <xdr:row>18</xdr:row>
      <xdr:rowOff>84569</xdr:rowOff>
    </xdr:from>
    <xdr:to>
      <xdr:col>10</xdr:col>
      <xdr:colOff>1599078</xdr:colOff>
      <xdr:row>30</xdr:row>
      <xdr:rowOff>103671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C0BE756-7264-44EE-8498-30E56A74F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617393</xdr:colOff>
      <xdr:row>33</xdr:row>
      <xdr:rowOff>123823</xdr:rowOff>
    </xdr:from>
    <xdr:to>
      <xdr:col>10</xdr:col>
      <xdr:colOff>1568771</xdr:colOff>
      <xdr:row>45</xdr:row>
      <xdr:rowOff>122143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EE8DE5A-D59D-4AE8-9C2C-667452320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300594</xdr:colOff>
      <xdr:row>16</xdr:row>
      <xdr:rowOff>96486</xdr:rowOff>
    </xdr:from>
    <xdr:to>
      <xdr:col>18</xdr:col>
      <xdr:colOff>273916</xdr:colOff>
      <xdr:row>28</xdr:row>
      <xdr:rowOff>183336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DD4EF8F-E5FB-44FB-A96D-C9AA67490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21</xdr:row>
      <xdr:rowOff>0</xdr:rowOff>
    </xdr:from>
    <xdr:to>
      <xdr:col>11</xdr:col>
      <xdr:colOff>641350</xdr:colOff>
      <xdr:row>22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F70226-536D-6FC1-00D9-C63AC1B1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4057650"/>
          <a:ext cx="2216150" cy="33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173567</xdr:colOff>
      <xdr:row>58</xdr:row>
      <xdr:rowOff>140758</xdr:rowOff>
    </xdr:from>
    <xdr:to>
      <xdr:col>14</xdr:col>
      <xdr:colOff>173182</xdr:colOff>
      <xdr:row>73</xdr:row>
      <xdr:rowOff>76199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EB1D0A6-13D0-D367-D20D-D08C6A922C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733424</xdr:colOff>
      <xdr:row>16</xdr:row>
      <xdr:rowOff>144462</xdr:rowOff>
    </xdr:from>
    <xdr:to>
      <xdr:col>13</xdr:col>
      <xdr:colOff>180974</xdr:colOff>
      <xdr:row>27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2FE4F13-BB87-B231-7EAF-7EBA60A2E5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B5EE-7E1A-4F0E-B4CD-26DBB5B31C3C}">
  <dimension ref="A4:AD50"/>
  <sheetViews>
    <sheetView tabSelected="1" zoomScale="55" zoomScaleNormal="55" workbookViewId="0"/>
  </sheetViews>
  <sheetFormatPr baseColWidth="10" defaultRowHeight="14.5" x14ac:dyDescent="0.35"/>
  <cols>
    <col min="1" max="1" width="6.08984375" style="6" customWidth="1"/>
    <col min="2" max="2" width="8.1796875" style="6" customWidth="1"/>
    <col min="3" max="3" width="12.36328125" style="6" customWidth="1"/>
    <col min="4" max="4" width="13.08984375" style="6" customWidth="1"/>
    <col min="5" max="5" width="11.7265625" style="6" customWidth="1"/>
    <col min="6" max="6" width="11.453125" style="6" customWidth="1"/>
    <col min="7" max="7" width="10.81640625" style="6" customWidth="1"/>
    <col min="8" max="8" width="10.90625" style="3"/>
    <col min="9" max="9" width="10.90625" style="5"/>
    <col min="10" max="10" width="24.81640625" style="5" bestFit="1" customWidth="1"/>
    <col min="11" max="11" width="23.453125" style="5" bestFit="1" customWidth="1"/>
    <col min="12" max="12" width="27.90625" style="5" bestFit="1" customWidth="1"/>
    <col min="13" max="13" width="11.36328125" style="5" customWidth="1"/>
    <col min="14" max="14" width="13.81640625" style="5" customWidth="1"/>
    <col min="15" max="15" width="10.90625" style="5"/>
    <col min="16" max="16" width="12.6328125" style="5" customWidth="1"/>
    <col min="17" max="17" width="14.1796875" style="5" customWidth="1"/>
    <col min="18" max="18" width="15.36328125" style="5" customWidth="1"/>
    <col min="19" max="19" width="27.90625" style="5" bestFit="1" customWidth="1"/>
    <col min="20" max="20" width="26" style="5" customWidth="1"/>
    <col min="21" max="21" width="27.26953125" style="5" bestFit="1" customWidth="1"/>
    <col min="22" max="30" width="10.90625" style="5"/>
    <col min="31" max="16384" width="10.90625" style="3"/>
  </cols>
  <sheetData>
    <row r="4" spans="2:21" ht="15" thickBot="1" x14ac:dyDescent="0.4">
      <c r="B4" s="91" t="s">
        <v>10</v>
      </c>
      <c r="C4" s="92"/>
      <c r="D4" s="92"/>
      <c r="I4" s="3"/>
      <c r="J4" s="3"/>
      <c r="K4" s="3"/>
      <c r="L4" s="3"/>
      <c r="M4" s="97" t="s">
        <v>17</v>
      </c>
      <c r="N4" s="97"/>
      <c r="O4" s="97"/>
      <c r="P4" s="97"/>
      <c r="Q4" s="97"/>
      <c r="R4" s="97"/>
      <c r="S4" s="3"/>
      <c r="T4" s="3"/>
      <c r="U4" s="3"/>
    </row>
    <row r="5" spans="2:21" ht="15" thickTop="1" x14ac:dyDescent="0.35">
      <c r="B5" s="91" t="s">
        <v>6</v>
      </c>
      <c r="C5" s="92"/>
      <c r="D5" s="9">
        <v>1020</v>
      </c>
      <c r="I5" s="3"/>
      <c r="J5" s="3"/>
      <c r="K5" s="3"/>
      <c r="L5" s="3"/>
      <c r="M5" s="95" t="s">
        <v>10</v>
      </c>
      <c r="N5" s="96"/>
      <c r="O5" s="96"/>
      <c r="P5" s="82"/>
      <c r="Q5" s="82"/>
      <c r="R5" s="82"/>
      <c r="S5" s="3"/>
      <c r="T5" s="3"/>
      <c r="U5" s="3"/>
    </row>
    <row r="6" spans="2:21" x14ac:dyDescent="0.35">
      <c r="B6" s="91" t="s">
        <v>0</v>
      </c>
      <c r="C6" s="92"/>
      <c r="D6" s="9">
        <v>3</v>
      </c>
      <c r="I6" s="3"/>
      <c r="J6" s="3"/>
      <c r="K6" s="3"/>
      <c r="L6" s="3"/>
      <c r="M6" s="95" t="s">
        <v>6</v>
      </c>
      <c r="N6" s="96"/>
      <c r="O6" s="83">
        <v>1020</v>
      </c>
      <c r="P6" s="82"/>
      <c r="Q6" s="82"/>
      <c r="R6" s="82"/>
      <c r="S6" s="3"/>
      <c r="T6" s="3"/>
      <c r="U6" s="3"/>
    </row>
    <row r="7" spans="2:21" x14ac:dyDescent="0.35">
      <c r="B7" s="7" t="s">
        <v>16</v>
      </c>
      <c r="C7" s="8"/>
      <c r="D7" s="9">
        <v>1</v>
      </c>
      <c r="I7" s="3"/>
      <c r="J7" s="3"/>
      <c r="K7" s="3"/>
      <c r="L7" s="3"/>
      <c r="M7" s="95" t="s">
        <v>0</v>
      </c>
      <c r="N7" s="96"/>
      <c r="O7" s="83">
        <v>3</v>
      </c>
      <c r="P7" s="82"/>
      <c r="Q7" s="82"/>
      <c r="R7" s="82"/>
      <c r="S7" s="3"/>
      <c r="T7" s="3"/>
      <c r="U7" s="3"/>
    </row>
    <row r="8" spans="2:21" x14ac:dyDescent="0.35">
      <c r="I8" s="3"/>
      <c r="J8" s="3"/>
      <c r="K8" s="3"/>
      <c r="L8" s="3"/>
      <c r="M8" s="80"/>
      <c r="N8" s="81"/>
      <c r="O8" s="83"/>
      <c r="P8" s="82"/>
      <c r="Q8" s="82"/>
      <c r="R8" s="82"/>
      <c r="S8" s="3"/>
      <c r="T8" s="3"/>
      <c r="U8" s="3"/>
    </row>
    <row r="9" spans="2:21" ht="26.5" thickBot="1" x14ac:dyDescent="0.4">
      <c r="B9" s="20" t="s">
        <v>1</v>
      </c>
      <c r="C9" s="4" t="s">
        <v>2</v>
      </c>
      <c r="D9" s="4" t="s">
        <v>3</v>
      </c>
      <c r="E9" s="4" t="s">
        <v>4</v>
      </c>
      <c r="F9" s="4" t="s">
        <v>7</v>
      </c>
      <c r="G9" s="4" t="s">
        <v>5</v>
      </c>
      <c r="I9" s="3"/>
      <c r="J9" s="3"/>
      <c r="K9" s="3"/>
      <c r="L9" s="3"/>
      <c r="M9" s="84" t="s">
        <v>1</v>
      </c>
      <c r="N9" s="85" t="s">
        <v>2</v>
      </c>
      <c r="O9" s="85" t="s">
        <v>3</v>
      </c>
      <c r="P9" s="85" t="s">
        <v>4</v>
      </c>
      <c r="Q9" s="85" t="s">
        <v>7</v>
      </c>
      <c r="R9" s="85" t="s">
        <v>5</v>
      </c>
      <c r="S9" s="3"/>
      <c r="T9" s="3"/>
      <c r="U9" s="3"/>
    </row>
    <row r="10" spans="2:21" ht="15" thickTop="1" x14ac:dyDescent="0.35">
      <c r="B10" s="10">
        <v>1</v>
      </c>
      <c r="C10" s="11">
        <v>0</v>
      </c>
      <c r="D10" s="11">
        <v>43.12</v>
      </c>
      <c r="E10" s="11">
        <v>11.7</v>
      </c>
      <c r="F10" s="11">
        <v>28.8</v>
      </c>
      <c r="G10" s="11">
        <f>+F10-E10</f>
        <v>17.100000000000001</v>
      </c>
      <c r="I10" s="3"/>
      <c r="J10" s="3"/>
      <c r="K10" s="3"/>
      <c r="L10" s="3"/>
      <c r="M10" s="86">
        <v>1</v>
      </c>
      <c r="N10" s="87">
        <v>0</v>
      </c>
      <c r="O10" s="87">
        <v>43.12</v>
      </c>
      <c r="P10" s="88">
        <f t="shared" ref="P10:Q12" si="0">+AVERAGE(E10,E26,E41)</f>
        <v>11.566666666666665</v>
      </c>
      <c r="Q10" s="88">
        <f t="shared" si="0"/>
        <v>28.866666666666664</v>
      </c>
      <c r="R10" s="88">
        <f>+Q10-P10</f>
        <v>17.299999999999997</v>
      </c>
      <c r="S10" s="3"/>
      <c r="T10" s="3"/>
      <c r="U10" s="3"/>
    </row>
    <row r="11" spans="2:21" x14ac:dyDescent="0.35">
      <c r="B11" s="10">
        <v>2</v>
      </c>
      <c r="C11" s="11">
        <f>+D10</f>
        <v>43.12</v>
      </c>
      <c r="D11" s="11">
        <v>528.19000000000005</v>
      </c>
      <c r="E11" s="11">
        <f>97.5</f>
        <v>97.5</v>
      </c>
      <c r="F11" s="11">
        <v>129.69999999999999</v>
      </c>
      <c r="G11" s="11">
        <f t="shared" ref="G11:G12" si="1">+F11-E11</f>
        <v>32.199999999999989</v>
      </c>
      <c r="I11" s="3"/>
      <c r="J11" s="3"/>
      <c r="K11" s="3"/>
      <c r="L11" s="3"/>
      <c r="M11" s="86">
        <v>2</v>
      </c>
      <c r="N11" s="87">
        <f>+O10</f>
        <v>43.12</v>
      </c>
      <c r="O11" s="87">
        <v>528.19000000000005</v>
      </c>
      <c r="P11" s="88">
        <f t="shared" si="0"/>
        <v>97.2</v>
      </c>
      <c r="Q11" s="88">
        <f t="shared" si="0"/>
        <v>129.4</v>
      </c>
      <c r="R11" s="88">
        <f t="shared" ref="R11:R12" si="2">+Q11-P11</f>
        <v>32.200000000000003</v>
      </c>
      <c r="S11" s="3"/>
      <c r="T11" s="3"/>
      <c r="U11" s="3"/>
    </row>
    <row r="12" spans="2:21" x14ac:dyDescent="0.35">
      <c r="B12" s="10">
        <v>3</v>
      </c>
      <c r="C12" s="11">
        <f>+D11</f>
        <v>528.19000000000005</v>
      </c>
      <c r="D12" s="11">
        <v>837.13</v>
      </c>
      <c r="E12" s="11">
        <v>221.6</v>
      </c>
      <c r="F12" s="11">
        <v>242.4</v>
      </c>
      <c r="G12" s="11">
        <f t="shared" si="1"/>
        <v>20.800000000000011</v>
      </c>
      <c r="I12" s="3"/>
      <c r="J12" s="3"/>
      <c r="K12" s="3"/>
      <c r="L12" s="3"/>
      <c r="M12" s="86">
        <v>3</v>
      </c>
      <c r="N12" s="87">
        <f>+O11</f>
        <v>528.19000000000005</v>
      </c>
      <c r="O12" s="87">
        <v>837.13</v>
      </c>
      <c r="P12" s="88">
        <f t="shared" si="0"/>
        <v>221.1</v>
      </c>
      <c r="Q12" s="88">
        <f t="shared" si="0"/>
        <v>242.36666666666667</v>
      </c>
      <c r="R12" s="88">
        <f t="shared" si="2"/>
        <v>21.26666666666668</v>
      </c>
      <c r="S12" s="3"/>
      <c r="T12" s="3"/>
      <c r="U12" s="3"/>
    </row>
    <row r="13" spans="2:21" x14ac:dyDescent="0.35">
      <c r="B13" s="11"/>
      <c r="C13" s="11">
        <f>+D12</f>
        <v>837.13</v>
      </c>
      <c r="D13" s="11">
        <v>1020</v>
      </c>
      <c r="E13" s="11">
        <v>261.7</v>
      </c>
      <c r="F13" s="11"/>
      <c r="G13" s="11"/>
      <c r="I13" s="3"/>
      <c r="J13" s="3"/>
      <c r="K13" s="3"/>
      <c r="L13" s="3"/>
      <c r="M13" s="87"/>
      <c r="N13" s="87">
        <f>+O12</f>
        <v>837.13</v>
      </c>
      <c r="O13" s="87">
        <v>1020</v>
      </c>
      <c r="P13" s="88">
        <f>+AVERAGE(E13,E29,E44)</f>
        <v>261.56666666666666</v>
      </c>
      <c r="Q13" s="87"/>
      <c r="R13" s="87"/>
      <c r="S13" s="3"/>
      <c r="T13" s="3"/>
      <c r="U13" s="3"/>
    </row>
    <row r="14" spans="2:21" ht="15" thickBot="1" x14ac:dyDescent="0.4">
      <c r="B14" s="11"/>
      <c r="C14" s="11"/>
      <c r="D14" s="11"/>
      <c r="E14" s="11"/>
      <c r="F14" s="11"/>
      <c r="G14" s="11"/>
      <c r="I14" s="3"/>
      <c r="J14" s="3"/>
      <c r="K14" s="3"/>
      <c r="L14" s="3"/>
      <c r="M14" s="87"/>
      <c r="N14" s="87"/>
      <c r="O14" s="87"/>
      <c r="P14" s="87"/>
      <c r="Q14" s="87"/>
      <c r="R14" s="87"/>
      <c r="S14" s="3"/>
      <c r="T14" s="3"/>
      <c r="U14" s="3"/>
    </row>
    <row r="15" spans="2:21" ht="15" thickBot="1" x14ac:dyDescent="0.4">
      <c r="C15" s="11"/>
      <c r="D15" s="13" t="s">
        <v>8</v>
      </c>
      <c r="E15" s="14">
        <f>+E13/60</f>
        <v>4.3616666666666664</v>
      </c>
      <c r="F15" s="11"/>
      <c r="I15" s="3"/>
      <c r="J15" s="3"/>
      <c r="K15" s="3"/>
      <c r="L15" s="3"/>
      <c r="M15" s="82"/>
      <c r="N15" s="93" t="s">
        <v>18</v>
      </c>
      <c r="O15" s="94"/>
      <c r="P15" s="89">
        <f>+P13/60</f>
        <v>4.3594444444444447</v>
      </c>
      <c r="Q15" s="87"/>
      <c r="R15" s="90">
        <f>+AVERAGE(R10:R12)</f>
        <v>23.588888888888892</v>
      </c>
      <c r="S15" s="3"/>
      <c r="T15" s="3"/>
      <c r="U15" s="3"/>
    </row>
    <row r="16" spans="2:21" x14ac:dyDescent="0.35">
      <c r="B16" s="12"/>
      <c r="C16" s="11"/>
      <c r="F16" s="11"/>
      <c r="I16" s="3"/>
      <c r="J16" s="3"/>
      <c r="K16" s="3"/>
      <c r="L16" s="3"/>
      <c r="S16" s="3"/>
      <c r="T16" s="3"/>
      <c r="U16" s="3"/>
    </row>
    <row r="17" spans="2:21" x14ac:dyDescent="0.35">
      <c r="I17" s="3"/>
      <c r="J17" s="3"/>
      <c r="K17" s="3"/>
      <c r="L17" s="3"/>
      <c r="P17" s="3"/>
      <c r="Q17" s="3"/>
      <c r="R17" s="3"/>
      <c r="S17" s="3"/>
    </row>
    <row r="18" spans="2:21" x14ac:dyDescent="0.35"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2:21" x14ac:dyDescent="0.35"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2:21" x14ac:dyDescent="0.35">
      <c r="B20" s="91" t="s">
        <v>10</v>
      </c>
      <c r="C20" s="92"/>
      <c r="D20" s="92"/>
      <c r="E20" s="11"/>
      <c r="F20" s="11"/>
      <c r="G20" s="1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2:21" x14ac:dyDescent="0.35">
      <c r="B21" s="91" t="s">
        <v>6</v>
      </c>
      <c r="C21" s="92"/>
      <c r="D21" s="9">
        <v>1020</v>
      </c>
      <c r="E21" s="11"/>
      <c r="F21" s="11"/>
      <c r="G21" s="1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2:21" x14ac:dyDescent="0.35">
      <c r="B22" s="91" t="s">
        <v>0</v>
      </c>
      <c r="C22" s="92"/>
      <c r="D22" s="9">
        <v>3</v>
      </c>
      <c r="E22" s="11"/>
      <c r="F22" s="11"/>
      <c r="G22" s="1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2:21" x14ac:dyDescent="0.35">
      <c r="B23" s="7" t="s">
        <v>16</v>
      </c>
      <c r="C23" s="8"/>
      <c r="D23" s="9">
        <v>2</v>
      </c>
      <c r="E23" s="11"/>
      <c r="F23" s="11"/>
      <c r="G23" s="1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2:21" x14ac:dyDescent="0.35">
      <c r="B24" s="11"/>
      <c r="C24" s="11"/>
      <c r="D24" s="11"/>
      <c r="E24" s="11"/>
      <c r="F24" s="11"/>
      <c r="G24" s="1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2:21" ht="14.5" customHeight="1" thickBot="1" x14ac:dyDescent="0.4">
      <c r="B25" s="15" t="s">
        <v>1</v>
      </c>
      <c r="C25" s="16" t="s">
        <v>14</v>
      </c>
      <c r="D25" s="16" t="s">
        <v>15</v>
      </c>
      <c r="E25" s="16" t="s">
        <v>4</v>
      </c>
      <c r="F25" s="16" t="s">
        <v>7</v>
      </c>
      <c r="G25" s="16" t="s">
        <v>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2:21" ht="15" thickTop="1" x14ac:dyDescent="0.35">
      <c r="B26" s="17">
        <v>1</v>
      </c>
      <c r="C26" s="11">
        <v>0</v>
      </c>
      <c r="D26" s="11">
        <v>43.12</v>
      </c>
      <c r="E26" s="18">
        <v>12.1</v>
      </c>
      <c r="F26" s="18">
        <v>30.3</v>
      </c>
      <c r="G26" s="18">
        <f>+F26-E26</f>
        <v>18.200000000000003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2:21" x14ac:dyDescent="0.35">
      <c r="B27" s="17">
        <v>2</v>
      </c>
      <c r="C27" s="11">
        <f>+D26</f>
        <v>43.12</v>
      </c>
      <c r="D27" s="11">
        <v>528.19000000000005</v>
      </c>
      <c r="E27" s="18">
        <v>98.9</v>
      </c>
      <c r="F27" s="18">
        <v>131.5</v>
      </c>
      <c r="G27" s="18">
        <f t="shared" ref="G27:G28" si="3">+F27-E27</f>
        <v>32.599999999999994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2:21" x14ac:dyDescent="0.35">
      <c r="B28" s="17">
        <v>3</v>
      </c>
      <c r="C28" s="11">
        <f>+D27</f>
        <v>528.19000000000005</v>
      </c>
      <c r="D28" s="11">
        <v>837.13</v>
      </c>
      <c r="E28" s="18">
        <v>223.4</v>
      </c>
      <c r="F28" s="18">
        <v>245.1</v>
      </c>
      <c r="G28" s="18">
        <f t="shared" si="3"/>
        <v>21.699999999999989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2:21" x14ac:dyDescent="0.35">
      <c r="B29" s="18"/>
      <c r="C29" s="11">
        <f>+D28</f>
        <v>837.13</v>
      </c>
      <c r="D29" s="11">
        <v>1020</v>
      </c>
      <c r="E29" s="18">
        <v>262.8</v>
      </c>
      <c r="F29" s="18"/>
      <c r="G29" s="1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2:21" ht="15" thickBot="1" x14ac:dyDescent="0.4">
      <c r="B30" s="11"/>
      <c r="C30" s="11"/>
      <c r="D30" s="11"/>
      <c r="E30" s="11"/>
      <c r="F30" s="11"/>
      <c r="G30" s="1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2:21" ht="15" thickBot="1" x14ac:dyDescent="0.4">
      <c r="B31" s="12"/>
      <c r="C31" s="11"/>
      <c r="D31" s="13" t="s">
        <v>8</v>
      </c>
      <c r="E31" s="14">
        <f>+E29/60</f>
        <v>4.38</v>
      </c>
      <c r="F31" s="11"/>
      <c r="G31" s="1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2:21" x14ac:dyDescent="0.35"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30" x14ac:dyDescent="0.35"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30" x14ac:dyDescent="0.35"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30" x14ac:dyDescent="0.35">
      <c r="B35" s="91" t="s">
        <v>10</v>
      </c>
      <c r="C35" s="92"/>
      <c r="D35" s="92"/>
      <c r="E35" s="11"/>
      <c r="F35" s="11"/>
      <c r="G35" s="1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30" x14ac:dyDescent="0.35">
      <c r="B36" s="91" t="s">
        <v>6</v>
      </c>
      <c r="C36" s="92"/>
      <c r="D36" s="9">
        <v>1020</v>
      </c>
      <c r="E36" s="11"/>
      <c r="F36" s="11"/>
      <c r="G36" s="1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30" s="1" customFormat="1" ht="14.5" customHeight="1" x14ac:dyDescent="0.35">
      <c r="A37" s="6"/>
      <c r="B37" s="91" t="s">
        <v>0</v>
      </c>
      <c r="C37" s="92"/>
      <c r="D37" s="9">
        <v>3</v>
      </c>
      <c r="E37" s="11"/>
      <c r="F37" s="11"/>
      <c r="G37" s="11"/>
      <c r="V37" s="2"/>
      <c r="W37" s="2"/>
      <c r="X37" s="2"/>
      <c r="Y37" s="2"/>
      <c r="Z37" s="2"/>
      <c r="AA37" s="2"/>
      <c r="AB37" s="2"/>
      <c r="AC37" s="2"/>
      <c r="AD37" s="2"/>
    </row>
    <row r="38" spans="1:30" s="1" customFormat="1" ht="14.5" customHeight="1" x14ac:dyDescent="0.35">
      <c r="A38" s="6"/>
      <c r="B38" s="7" t="s">
        <v>16</v>
      </c>
      <c r="C38" s="8"/>
      <c r="D38" s="9">
        <v>3</v>
      </c>
      <c r="E38" s="11"/>
      <c r="F38" s="11"/>
      <c r="G38" s="11"/>
      <c r="V38" s="2"/>
      <c r="W38" s="2"/>
      <c r="X38" s="2"/>
      <c r="Y38" s="2"/>
      <c r="Z38" s="2"/>
      <c r="AA38" s="2"/>
      <c r="AB38" s="2"/>
      <c r="AC38" s="2"/>
      <c r="AD38" s="2"/>
    </row>
    <row r="39" spans="1:30" s="1" customFormat="1" ht="14.5" customHeight="1" x14ac:dyDescent="0.35">
      <c r="A39" s="6"/>
      <c r="B39" s="11"/>
      <c r="C39" s="11"/>
      <c r="D39" s="11"/>
      <c r="E39" s="11"/>
      <c r="F39" s="11"/>
      <c r="G39" s="11"/>
      <c r="V39" s="2"/>
      <c r="W39" s="2"/>
      <c r="X39" s="2"/>
      <c r="Y39" s="2"/>
      <c r="Z39" s="2"/>
      <c r="AA39" s="2"/>
      <c r="AB39" s="2"/>
      <c r="AC39" s="2"/>
      <c r="AD39" s="2"/>
    </row>
    <row r="40" spans="1:30" s="1" customFormat="1" ht="14.5" customHeight="1" thickBot="1" x14ac:dyDescent="0.4">
      <c r="A40" s="6"/>
      <c r="B40" s="15" t="s">
        <v>1</v>
      </c>
      <c r="C40" s="16" t="s">
        <v>14</v>
      </c>
      <c r="D40" s="16" t="s">
        <v>15</v>
      </c>
      <c r="E40" s="16" t="s">
        <v>4</v>
      </c>
      <c r="F40" s="16" t="s">
        <v>7</v>
      </c>
      <c r="G40" s="16" t="s">
        <v>5</v>
      </c>
      <c r="V40" s="2"/>
      <c r="W40" s="2"/>
      <c r="X40" s="2"/>
      <c r="Y40" s="2"/>
      <c r="Z40" s="2"/>
      <c r="AA40" s="2"/>
      <c r="AB40" s="2"/>
      <c r="AC40" s="2"/>
      <c r="AD40" s="2"/>
    </row>
    <row r="41" spans="1:30" s="1" customFormat="1" ht="14.5" customHeight="1" thickTop="1" x14ac:dyDescent="0.35">
      <c r="A41" s="6"/>
      <c r="B41" s="17">
        <v>1</v>
      </c>
      <c r="C41" s="18">
        <v>0</v>
      </c>
      <c r="D41" s="18">
        <v>41.85</v>
      </c>
      <c r="E41" s="18">
        <v>10.9</v>
      </c>
      <c r="F41" s="18">
        <v>27.5</v>
      </c>
      <c r="G41" s="18">
        <f>+F41-E41</f>
        <v>16.600000000000001</v>
      </c>
      <c r="V41" s="2"/>
      <c r="W41" s="2"/>
      <c r="X41" s="2"/>
      <c r="Y41" s="2"/>
      <c r="Z41" s="2"/>
      <c r="AA41" s="2"/>
      <c r="AB41" s="2"/>
      <c r="AC41" s="2"/>
      <c r="AD41" s="2"/>
    </row>
    <row r="42" spans="1:30" s="1" customFormat="1" ht="14.5" customHeight="1" x14ac:dyDescent="0.35">
      <c r="A42" s="6"/>
      <c r="B42" s="17">
        <v>2</v>
      </c>
      <c r="C42" s="18">
        <f>+D41</f>
        <v>41.85</v>
      </c>
      <c r="D42" s="18">
        <v>520.45000000000005</v>
      </c>
      <c r="E42" s="18">
        <v>95.2</v>
      </c>
      <c r="F42" s="18">
        <v>127</v>
      </c>
      <c r="G42" s="18">
        <f t="shared" ref="G42:G43" si="4">+F42-E42</f>
        <v>31.799999999999997</v>
      </c>
      <c r="V42" s="2"/>
      <c r="W42" s="2"/>
      <c r="X42" s="2"/>
      <c r="Y42" s="2"/>
      <c r="Z42" s="2"/>
      <c r="AA42" s="2"/>
      <c r="AB42" s="2"/>
      <c r="AC42" s="2"/>
      <c r="AD42" s="2"/>
    </row>
    <row r="43" spans="1:30" s="1" customFormat="1" ht="14.5" customHeight="1" x14ac:dyDescent="0.35">
      <c r="A43" s="6"/>
      <c r="B43" s="17">
        <v>3</v>
      </c>
      <c r="C43" s="18">
        <f>+D42</f>
        <v>520.45000000000005</v>
      </c>
      <c r="D43" s="18">
        <v>830.6</v>
      </c>
      <c r="E43" s="18">
        <v>218.3</v>
      </c>
      <c r="F43" s="18">
        <v>239.6</v>
      </c>
      <c r="G43" s="18">
        <f t="shared" si="4"/>
        <v>21.299999999999983</v>
      </c>
      <c r="V43" s="2"/>
      <c r="W43" s="2"/>
      <c r="X43" s="2"/>
      <c r="Y43" s="2"/>
      <c r="Z43" s="2"/>
      <c r="AA43" s="2"/>
      <c r="AB43" s="2"/>
      <c r="AC43" s="2"/>
      <c r="AD43" s="2"/>
    </row>
    <row r="44" spans="1:30" s="1" customFormat="1" ht="18.5" customHeight="1" x14ac:dyDescent="0.35">
      <c r="A44" s="6"/>
      <c r="B44" s="18"/>
      <c r="C44" s="18">
        <f>+D43</f>
        <v>830.6</v>
      </c>
      <c r="D44" s="18">
        <f>+D36</f>
        <v>1020</v>
      </c>
      <c r="E44" s="18">
        <v>260.2</v>
      </c>
      <c r="F44" s="18"/>
      <c r="G44" s="18"/>
      <c r="V44" s="2"/>
      <c r="W44" s="2"/>
      <c r="X44" s="2"/>
      <c r="Y44" s="2"/>
      <c r="Z44" s="2"/>
      <c r="AA44" s="2"/>
      <c r="AB44" s="2"/>
      <c r="AC44" s="2"/>
      <c r="AD44" s="2"/>
    </row>
    <row r="45" spans="1:30" s="1" customFormat="1" ht="14.5" customHeight="1" thickBot="1" x14ac:dyDescent="0.4">
      <c r="A45" s="6"/>
      <c r="B45" s="11"/>
      <c r="C45" s="11"/>
      <c r="D45" s="11"/>
      <c r="E45" s="11"/>
      <c r="F45" s="11"/>
      <c r="G45" s="11"/>
      <c r="V45" s="2"/>
      <c r="W45" s="2"/>
      <c r="X45" s="2"/>
      <c r="Y45" s="2"/>
      <c r="Z45" s="2"/>
      <c r="AA45" s="2"/>
      <c r="AB45" s="2"/>
      <c r="AC45" s="2"/>
      <c r="AD45" s="2"/>
    </row>
    <row r="46" spans="1:30" s="1" customFormat="1" ht="12.5" thickBot="1" x14ac:dyDescent="0.4">
      <c r="A46" s="6"/>
      <c r="B46" s="12"/>
      <c r="C46" s="11"/>
      <c r="D46" s="13" t="s">
        <v>8</v>
      </c>
      <c r="E46" s="14">
        <f>+E44/60</f>
        <v>4.3366666666666669</v>
      </c>
      <c r="F46" s="11"/>
      <c r="G46" s="11"/>
      <c r="V46" s="2"/>
      <c r="W46" s="2"/>
      <c r="X46" s="2"/>
      <c r="Y46" s="2"/>
      <c r="Z46" s="2"/>
      <c r="AA46" s="2"/>
      <c r="AB46" s="2"/>
      <c r="AC46" s="2"/>
      <c r="AD46" s="2"/>
    </row>
    <row r="47" spans="1:30" s="1" customFormat="1" ht="9.5" customHeight="1" x14ac:dyDescent="0.35">
      <c r="A47" s="6"/>
      <c r="B47" s="6"/>
      <c r="C47" s="6"/>
      <c r="D47" s="6"/>
      <c r="E47" s="6"/>
      <c r="F47" s="6"/>
      <c r="G47" s="6"/>
      <c r="V47" s="2"/>
      <c r="W47" s="2"/>
      <c r="X47" s="2"/>
      <c r="Y47" s="2"/>
      <c r="Z47" s="2"/>
      <c r="AA47" s="2"/>
      <c r="AB47" s="2"/>
      <c r="AC47" s="2"/>
      <c r="AD47" s="2"/>
    </row>
    <row r="48" spans="1:30" s="1" customFormat="1" ht="12" x14ac:dyDescent="0.35">
      <c r="A48" s="6"/>
      <c r="B48" s="6"/>
      <c r="C48" s="6"/>
      <c r="D48" s="6"/>
      <c r="E48" s="6"/>
      <c r="F48" s="6"/>
      <c r="G48" s="6"/>
      <c r="V48" s="2"/>
      <c r="W48" s="2"/>
      <c r="X48" s="2"/>
      <c r="Y48" s="2"/>
      <c r="Z48" s="2"/>
      <c r="AA48" s="2"/>
      <c r="AB48" s="2"/>
      <c r="AC48" s="2"/>
      <c r="AD48" s="2"/>
    </row>
    <row r="49" spans="1:30" s="1" customFormat="1" ht="15" customHeight="1" x14ac:dyDescent="0.35">
      <c r="A49" s="6"/>
      <c r="B49" s="6"/>
      <c r="C49" s="6"/>
      <c r="D49" s="6"/>
      <c r="E49" s="6"/>
      <c r="F49" s="6"/>
      <c r="G49" s="6"/>
      <c r="V49" s="2"/>
      <c r="W49" s="2"/>
      <c r="X49" s="2"/>
      <c r="Y49" s="2"/>
      <c r="Z49" s="2"/>
      <c r="AA49" s="2"/>
      <c r="AB49" s="2"/>
      <c r="AC49" s="2"/>
      <c r="AD49" s="2"/>
    </row>
    <row r="50" spans="1:30" s="1" customFormat="1" ht="15" customHeight="1" x14ac:dyDescent="0.35">
      <c r="A50" s="6"/>
      <c r="B50" s="6"/>
      <c r="C50" s="6"/>
      <c r="D50" s="6"/>
      <c r="E50" s="6"/>
      <c r="F50" s="6"/>
      <c r="G50" s="6"/>
      <c r="V50" s="2"/>
      <c r="W50" s="2"/>
      <c r="X50" s="2"/>
      <c r="Y50" s="2"/>
      <c r="Z50" s="2"/>
      <c r="AA50" s="2"/>
      <c r="AB50" s="2"/>
      <c r="AC50" s="2"/>
      <c r="AD50" s="2"/>
    </row>
  </sheetData>
  <mergeCells count="14">
    <mergeCell ref="B37:C37"/>
    <mergeCell ref="N15:O15"/>
    <mergeCell ref="B5:C5"/>
    <mergeCell ref="B6:C6"/>
    <mergeCell ref="B4:D4"/>
    <mergeCell ref="M5:O5"/>
    <mergeCell ref="M6:N6"/>
    <mergeCell ref="M7:N7"/>
    <mergeCell ref="M4:R4"/>
    <mergeCell ref="B20:D20"/>
    <mergeCell ref="B21:C21"/>
    <mergeCell ref="B22:C22"/>
    <mergeCell ref="B35:D35"/>
    <mergeCell ref="B36:C3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4817-8C0B-43E4-AE40-DC38BBAE637C}">
  <dimension ref="A4:AD55"/>
  <sheetViews>
    <sheetView zoomScale="70" zoomScaleNormal="70" workbookViewId="0"/>
  </sheetViews>
  <sheetFormatPr baseColWidth="10" defaultRowHeight="14.5" x14ac:dyDescent="0.35"/>
  <cols>
    <col min="1" max="1" width="6.08984375" style="6" customWidth="1"/>
    <col min="2" max="2" width="8.1796875" style="6" customWidth="1"/>
    <col min="3" max="3" width="12.36328125" style="6" customWidth="1"/>
    <col min="4" max="4" width="13.08984375" style="6" customWidth="1"/>
    <col min="5" max="5" width="11.7265625" style="6" customWidth="1"/>
    <col min="6" max="6" width="11.453125" style="6" customWidth="1"/>
    <col min="7" max="7" width="10.81640625" style="6" customWidth="1"/>
    <col min="8" max="8" width="10.90625" style="3"/>
    <col min="9" max="9" width="10.90625" style="5"/>
    <col min="10" max="10" width="24.81640625" style="5" bestFit="1" customWidth="1"/>
    <col min="11" max="11" width="23.453125" style="5" bestFit="1" customWidth="1"/>
    <col min="12" max="12" width="27.90625" style="5" bestFit="1" customWidth="1"/>
    <col min="13" max="13" width="10.36328125" style="5" customWidth="1"/>
    <col min="14" max="14" width="13" style="5" customWidth="1"/>
    <col min="15" max="15" width="10.90625" style="5"/>
    <col min="16" max="16" width="17" style="5" customWidth="1"/>
    <col min="17" max="17" width="13.26953125" style="5" customWidth="1"/>
    <col min="18" max="18" width="15.1796875" style="5" customWidth="1"/>
    <col min="19" max="19" width="27.90625" style="5" bestFit="1" customWidth="1"/>
    <col min="20" max="20" width="26" style="5" customWidth="1"/>
    <col min="21" max="21" width="27.26953125" style="5" bestFit="1" customWidth="1"/>
    <col min="22" max="30" width="10.90625" style="5"/>
    <col min="31" max="16384" width="10.90625" style="3"/>
  </cols>
  <sheetData>
    <row r="4" spans="2:21" ht="15" thickBot="1" x14ac:dyDescent="0.4">
      <c r="B4" s="91" t="s">
        <v>11</v>
      </c>
      <c r="C4" s="92"/>
      <c r="D4" s="92"/>
      <c r="I4" s="3"/>
      <c r="J4" s="3"/>
      <c r="K4" s="3"/>
      <c r="L4" s="3"/>
      <c r="M4" s="98" t="s">
        <v>19</v>
      </c>
      <c r="N4" s="98"/>
      <c r="O4" s="98"/>
      <c r="P4" s="98"/>
      <c r="Q4" s="98"/>
      <c r="R4" s="98"/>
      <c r="S4" s="3"/>
      <c r="T4" s="3"/>
      <c r="U4" s="3"/>
    </row>
    <row r="5" spans="2:21" ht="15" thickTop="1" x14ac:dyDescent="0.35">
      <c r="B5" s="91" t="s">
        <v>6</v>
      </c>
      <c r="C5" s="92"/>
      <c r="D5" s="9">
        <v>930.34</v>
      </c>
      <c r="I5" s="3"/>
      <c r="J5" s="3"/>
      <c r="K5" s="3"/>
      <c r="L5" s="3"/>
      <c r="M5" s="91" t="s">
        <v>11</v>
      </c>
      <c r="N5" s="92"/>
      <c r="O5" s="92"/>
      <c r="P5" s="6"/>
      <c r="Q5" s="6"/>
      <c r="R5" s="6"/>
      <c r="S5" s="3"/>
      <c r="T5" s="3"/>
      <c r="U5" s="3"/>
    </row>
    <row r="6" spans="2:21" x14ac:dyDescent="0.35">
      <c r="B6" s="91" t="s">
        <v>0</v>
      </c>
      <c r="C6" s="92"/>
      <c r="D6" s="9">
        <v>3</v>
      </c>
      <c r="I6" s="3"/>
      <c r="J6" s="3"/>
      <c r="K6" s="3"/>
      <c r="L6" s="3"/>
      <c r="M6" s="91" t="s">
        <v>6</v>
      </c>
      <c r="N6" s="92"/>
      <c r="O6" s="9">
        <v>930.34</v>
      </c>
      <c r="P6" s="6"/>
      <c r="Q6" s="6"/>
      <c r="R6" s="6"/>
      <c r="S6" s="3"/>
      <c r="T6" s="3"/>
      <c r="U6" s="3"/>
    </row>
    <row r="7" spans="2:21" x14ac:dyDescent="0.35">
      <c r="B7" s="7" t="s">
        <v>16</v>
      </c>
      <c r="C7" s="8"/>
      <c r="D7" s="9">
        <v>1</v>
      </c>
      <c r="I7" s="3"/>
      <c r="J7" s="3"/>
      <c r="K7" s="3"/>
      <c r="L7" s="3"/>
      <c r="M7" s="91" t="s">
        <v>0</v>
      </c>
      <c r="N7" s="92"/>
      <c r="O7" s="9">
        <v>3</v>
      </c>
      <c r="P7" s="6"/>
      <c r="Q7" s="6"/>
      <c r="R7" s="6"/>
      <c r="S7" s="3"/>
      <c r="T7" s="3"/>
      <c r="U7" s="3"/>
    </row>
    <row r="8" spans="2:21" x14ac:dyDescent="0.35">
      <c r="I8" s="3"/>
      <c r="J8" s="3"/>
      <c r="K8" s="3"/>
      <c r="L8" s="3"/>
      <c r="M8" s="7"/>
      <c r="N8" s="8"/>
      <c r="O8" s="9"/>
      <c r="P8" s="6"/>
      <c r="Q8" s="6"/>
      <c r="R8" s="6"/>
      <c r="S8" s="3"/>
      <c r="T8" s="3"/>
      <c r="U8" s="3"/>
    </row>
    <row r="9" spans="2:21" ht="24.5" thickBot="1" x14ac:dyDescent="0.4">
      <c r="B9" s="20" t="s">
        <v>1</v>
      </c>
      <c r="C9" s="4" t="s">
        <v>2</v>
      </c>
      <c r="D9" s="4" t="s">
        <v>3</v>
      </c>
      <c r="E9" s="4" t="s">
        <v>4</v>
      </c>
      <c r="F9" s="4" t="s">
        <v>7</v>
      </c>
      <c r="G9" s="4" t="s">
        <v>5</v>
      </c>
      <c r="I9" s="3"/>
      <c r="J9" s="3"/>
      <c r="K9" s="3"/>
      <c r="L9" s="3"/>
      <c r="M9" s="20" t="s">
        <v>1</v>
      </c>
      <c r="N9" s="4" t="s">
        <v>2</v>
      </c>
      <c r="O9" s="4" t="s">
        <v>3</v>
      </c>
      <c r="P9" s="4" t="s">
        <v>4</v>
      </c>
      <c r="Q9" s="4" t="s">
        <v>7</v>
      </c>
      <c r="R9" s="4" t="s">
        <v>5</v>
      </c>
      <c r="S9" s="3"/>
      <c r="T9" s="3"/>
      <c r="U9" s="3"/>
    </row>
    <row r="10" spans="2:21" ht="15" thickTop="1" x14ac:dyDescent="0.35">
      <c r="B10" s="10">
        <v>1</v>
      </c>
      <c r="C10" s="11">
        <v>0</v>
      </c>
      <c r="D10" s="11">
        <v>178.4</v>
      </c>
      <c r="E10" s="11">
        <v>23.4</v>
      </c>
      <c r="F10" s="11">
        <v>39.299999999999997</v>
      </c>
      <c r="G10" s="11">
        <f>+F10-E10</f>
        <v>15.899999999999999</v>
      </c>
      <c r="I10" s="3"/>
      <c r="J10" s="3"/>
      <c r="K10" s="3"/>
      <c r="L10" s="3"/>
      <c r="M10" s="10">
        <v>1</v>
      </c>
      <c r="N10" s="11">
        <v>0</v>
      </c>
      <c r="O10" s="11">
        <v>178.4</v>
      </c>
      <c r="P10" s="21">
        <f>+AVERAGE(E10,E26,E41)</f>
        <v>23.400000000000002</v>
      </c>
      <c r="Q10" s="21">
        <f t="shared" ref="P10:Q12" si="0">+AVERAGE(F10,F26,F41)</f>
        <v>39.299999999999997</v>
      </c>
      <c r="R10" s="21">
        <f>+Q10-P10</f>
        <v>15.899999999999995</v>
      </c>
      <c r="S10" s="3"/>
      <c r="T10" s="3"/>
      <c r="U10" s="3"/>
    </row>
    <row r="11" spans="2:21" x14ac:dyDescent="0.35">
      <c r="B11" s="10">
        <v>2</v>
      </c>
      <c r="C11" s="11">
        <f>+D10</f>
        <v>178.4</v>
      </c>
      <c r="D11" s="11">
        <v>412.14</v>
      </c>
      <c r="E11" s="11">
        <v>75.75</v>
      </c>
      <c r="F11" s="11">
        <v>98.9</v>
      </c>
      <c r="G11" s="11">
        <f>+F11-E11</f>
        <v>23.150000000000006</v>
      </c>
      <c r="I11" s="3"/>
      <c r="J11" s="3"/>
      <c r="K11" s="3"/>
      <c r="L11" s="3"/>
      <c r="M11" s="10">
        <v>2</v>
      </c>
      <c r="N11" s="11">
        <f>+O10</f>
        <v>178.4</v>
      </c>
      <c r="O11" s="11">
        <v>412.14</v>
      </c>
      <c r="P11" s="21">
        <f t="shared" si="0"/>
        <v>75.75</v>
      </c>
      <c r="Q11" s="21">
        <f t="shared" si="0"/>
        <v>98.899999999999991</v>
      </c>
      <c r="R11" s="21">
        <f t="shared" ref="R11:R12" si="1">+Q11-P11</f>
        <v>23.149999999999991</v>
      </c>
      <c r="S11" s="3"/>
      <c r="T11" s="3"/>
      <c r="U11" s="3"/>
    </row>
    <row r="12" spans="2:21" x14ac:dyDescent="0.35">
      <c r="B12" s="10">
        <v>3</v>
      </c>
      <c r="C12" s="11">
        <f>+D11</f>
        <v>412.14</v>
      </c>
      <c r="D12" s="11">
        <v>654.30999999999995</v>
      </c>
      <c r="E12" s="11">
        <v>133.6</v>
      </c>
      <c r="F12" s="11">
        <v>151.6</v>
      </c>
      <c r="G12" s="11">
        <f>+F12-E12</f>
        <v>18</v>
      </c>
      <c r="I12" s="3"/>
      <c r="J12" s="3"/>
      <c r="K12" s="3"/>
      <c r="L12" s="3"/>
      <c r="M12" s="10">
        <v>3</v>
      </c>
      <c r="N12" s="11">
        <f>+O11</f>
        <v>412.14</v>
      </c>
      <c r="O12" s="11">
        <v>654.30999999999995</v>
      </c>
      <c r="P12" s="21">
        <f t="shared" si="0"/>
        <v>133.76666666666665</v>
      </c>
      <c r="Q12" s="21">
        <f t="shared" si="0"/>
        <v>151.76666666666665</v>
      </c>
      <c r="R12" s="21">
        <f t="shared" si="1"/>
        <v>18</v>
      </c>
      <c r="S12" s="3"/>
      <c r="T12" s="3"/>
      <c r="U12" s="3"/>
    </row>
    <row r="13" spans="2:21" x14ac:dyDescent="0.35">
      <c r="B13" s="11"/>
      <c r="C13" s="11">
        <f>+D12</f>
        <v>654.30999999999995</v>
      </c>
      <c r="D13" s="11">
        <f>+D5</f>
        <v>930.34</v>
      </c>
      <c r="E13" s="11">
        <v>195.7</v>
      </c>
      <c r="F13" s="11"/>
      <c r="G13" s="11"/>
      <c r="I13" s="3"/>
      <c r="J13" s="3"/>
      <c r="K13" s="3"/>
      <c r="L13" s="3"/>
      <c r="M13" s="11"/>
      <c r="N13" s="11">
        <f>+O12</f>
        <v>654.30999999999995</v>
      </c>
      <c r="O13" s="11">
        <f>+O6</f>
        <v>930.34</v>
      </c>
      <c r="P13" s="21">
        <f>+AVERAGE(E13,E29,E44)</f>
        <v>196.1</v>
      </c>
      <c r="Q13" s="11"/>
      <c r="R13" s="11"/>
      <c r="S13" s="3"/>
      <c r="T13" s="3"/>
      <c r="U13" s="3"/>
    </row>
    <row r="14" spans="2:21" ht="15" thickBot="1" x14ac:dyDescent="0.4">
      <c r="B14" s="11"/>
      <c r="C14" s="11"/>
      <c r="D14" s="11"/>
      <c r="E14" s="11"/>
      <c r="F14" s="11"/>
      <c r="G14" s="11"/>
      <c r="I14" s="3"/>
      <c r="J14" s="3"/>
      <c r="K14" s="3"/>
      <c r="L14" s="3"/>
      <c r="M14" s="11"/>
      <c r="N14" s="11"/>
      <c r="O14" s="11"/>
      <c r="P14" s="11"/>
      <c r="Q14" s="11"/>
      <c r="R14" s="11"/>
      <c r="S14" s="3"/>
      <c r="T14" s="3"/>
      <c r="U14" s="3"/>
    </row>
    <row r="15" spans="2:21" ht="15" thickBot="1" x14ac:dyDescent="0.4">
      <c r="C15" s="11"/>
      <c r="D15" s="13" t="s">
        <v>8</v>
      </c>
      <c r="E15" s="14">
        <f>+E13/60</f>
        <v>3.2616666666666663</v>
      </c>
      <c r="F15" s="11"/>
      <c r="I15" s="3"/>
      <c r="J15" s="3"/>
      <c r="K15" s="3"/>
      <c r="L15" s="3"/>
      <c r="M15" s="6"/>
      <c r="N15" s="99" t="s">
        <v>18</v>
      </c>
      <c r="O15" s="100"/>
      <c r="P15" s="14">
        <f>+P13/60</f>
        <v>3.2683333333333331</v>
      </c>
      <c r="Q15" s="11"/>
      <c r="R15" s="22">
        <f>+AVERAGE(R10:R12)</f>
        <v>19.016666666666662</v>
      </c>
      <c r="S15" s="3"/>
      <c r="T15" s="3"/>
      <c r="U15" s="3"/>
    </row>
    <row r="16" spans="2:21" x14ac:dyDescent="0.35">
      <c r="B16" s="12"/>
      <c r="C16" s="11"/>
      <c r="F16" s="11"/>
      <c r="I16" s="3"/>
      <c r="J16" s="3"/>
      <c r="K16" s="3"/>
      <c r="L16" s="3"/>
      <c r="S16" s="3"/>
      <c r="T16" s="3"/>
      <c r="U16" s="3"/>
    </row>
    <row r="17" spans="2:21" x14ac:dyDescent="0.35">
      <c r="I17" s="3"/>
      <c r="J17" s="3"/>
      <c r="K17" s="3"/>
      <c r="L17" s="3"/>
      <c r="P17" s="3"/>
      <c r="Q17" s="3"/>
      <c r="R17" s="3"/>
      <c r="S17" s="3"/>
    </row>
    <row r="18" spans="2:21" x14ac:dyDescent="0.35"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2:21" x14ac:dyDescent="0.35"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2:21" x14ac:dyDescent="0.35">
      <c r="B20" s="91" t="s">
        <v>11</v>
      </c>
      <c r="C20" s="92"/>
      <c r="D20" s="92"/>
      <c r="E20" s="11"/>
      <c r="F20" s="11"/>
      <c r="G20" s="1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2:21" x14ac:dyDescent="0.35">
      <c r="B21" s="91" t="s">
        <v>6</v>
      </c>
      <c r="C21" s="92"/>
      <c r="D21" s="9">
        <v>930.34</v>
      </c>
      <c r="E21" s="11"/>
      <c r="F21" s="11"/>
      <c r="G21" s="1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2:21" x14ac:dyDescent="0.35">
      <c r="B22" s="91" t="s">
        <v>0</v>
      </c>
      <c r="C22" s="92"/>
      <c r="D22" s="9">
        <v>3</v>
      </c>
      <c r="E22" s="11"/>
      <c r="F22" s="11"/>
      <c r="G22" s="1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2:21" x14ac:dyDescent="0.35">
      <c r="B23" s="7" t="s">
        <v>16</v>
      </c>
      <c r="C23" s="8"/>
      <c r="D23" s="9">
        <v>2</v>
      </c>
      <c r="E23" s="11"/>
      <c r="F23" s="11"/>
      <c r="G23" s="1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2:21" x14ac:dyDescent="0.35">
      <c r="B24" s="11"/>
      <c r="C24" s="11"/>
      <c r="D24" s="11"/>
      <c r="E24" s="11"/>
      <c r="F24" s="11"/>
      <c r="G24" s="1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2:21" ht="14.5" customHeight="1" thickBot="1" x14ac:dyDescent="0.4">
      <c r="B25" s="15" t="s">
        <v>1</v>
      </c>
      <c r="C25" s="16" t="s">
        <v>14</v>
      </c>
      <c r="D25" s="16" t="s">
        <v>15</v>
      </c>
      <c r="E25" s="16" t="s">
        <v>4</v>
      </c>
      <c r="F25" s="16" t="s">
        <v>7</v>
      </c>
      <c r="G25" s="16" t="s">
        <v>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2:21" ht="15" thickTop="1" x14ac:dyDescent="0.35">
      <c r="B26" s="17">
        <v>1</v>
      </c>
      <c r="C26" s="11">
        <v>0</v>
      </c>
      <c r="D26" s="11">
        <v>178.4</v>
      </c>
      <c r="E26" s="18">
        <v>24.1</v>
      </c>
      <c r="F26" s="18">
        <v>40.799999999999997</v>
      </c>
      <c r="G26" s="18">
        <f>+F26-E26</f>
        <v>16.699999999999996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2:21" x14ac:dyDescent="0.35">
      <c r="B27" s="17">
        <v>2</v>
      </c>
      <c r="C27" s="11">
        <f>+D26</f>
        <v>178.4</v>
      </c>
      <c r="D27" s="11">
        <v>412.14</v>
      </c>
      <c r="E27" s="18">
        <v>77.2</v>
      </c>
      <c r="F27" s="18">
        <v>101.6</v>
      </c>
      <c r="G27" s="18">
        <f t="shared" ref="G27:G28" si="2">+F27-E27</f>
        <v>24.399999999999991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2:21" x14ac:dyDescent="0.35">
      <c r="B28" s="17">
        <v>3</v>
      </c>
      <c r="C28" s="11">
        <f>+D27</f>
        <v>412.14</v>
      </c>
      <c r="D28" s="11">
        <v>654.30999999999995</v>
      </c>
      <c r="E28" s="18">
        <v>135.80000000000001</v>
      </c>
      <c r="F28" s="18">
        <v>154.19999999999999</v>
      </c>
      <c r="G28" s="18">
        <f t="shared" si="2"/>
        <v>18.399999999999977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2:21" x14ac:dyDescent="0.35">
      <c r="B29" s="18"/>
      <c r="C29" s="11">
        <f>+D28</f>
        <v>654.30999999999995</v>
      </c>
      <c r="D29" s="11">
        <f>+D22</f>
        <v>3</v>
      </c>
      <c r="E29" s="18">
        <v>198</v>
      </c>
      <c r="F29" s="18"/>
      <c r="G29" s="1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2:21" ht="15" thickBot="1" x14ac:dyDescent="0.4">
      <c r="B30" s="11"/>
      <c r="C30" s="11"/>
      <c r="D30" s="11"/>
      <c r="E30" s="11"/>
      <c r="F30" s="11"/>
      <c r="G30" s="1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2:21" ht="15" thickBot="1" x14ac:dyDescent="0.4">
      <c r="B31" s="12"/>
      <c r="C31" s="11"/>
      <c r="D31" s="13" t="s">
        <v>8</v>
      </c>
      <c r="E31" s="14">
        <f>+E29/60</f>
        <v>3.3</v>
      </c>
      <c r="F31" s="11"/>
      <c r="G31" s="1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2:21" x14ac:dyDescent="0.35"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30" x14ac:dyDescent="0.35"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30" x14ac:dyDescent="0.35"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30" x14ac:dyDescent="0.35">
      <c r="B35" s="91" t="s">
        <v>11</v>
      </c>
      <c r="C35" s="92"/>
      <c r="D35" s="92"/>
      <c r="E35" s="11"/>
      <c r="F35" s="11"/>
      <c r="G35" s="1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30" x14ac:dyDescent="0.35">
      <c r="B36" s="91" t="s">
        <v>6</v>
      </c>
      <c r="C36" s="92"/>
      <c r="D36" s="9">
        <v>930.34</v>
      </c>
      <c r="E36" s="11"/>
      <c r="F36" s="11"/>
      <c r="G36" s="1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30" s="1" customFormat="1" ht="14.5" customHeight="1" x14ac:dyDescent="0.35">
      <c r="A37" s="6"/>
      <c r="B37" s="91" t="s">
        <v>0</v>
      </c>
      <c r="C37" s="92"/>
      <c r="D37" s="9">
        <v>3</v>
      </c>
      <c r="E37" s="11"/>
      <c r="F37" s="11"/>
      <c r="G37" s="11"/>
      <c r="V37" s="2"/>
      <c r="W37" s="2"/>
      <c r="X37" s="2"/>
      <c r="Y37" s="2"/>
      <c r="Z37" s="2"/>
      <c r="AA37" s="2"/>
      <c r="AB37" s="2"/>
      <c r="AC37" s="2"/>
      <c r="AD37" s="2"/>
    </row>
    <row r="38" spans="1:30" s="1" customFormat="1" ht="14.5" customHeight="1" x14ac:dyDescent="0.35">
      <c r="A38" s="6"/>
      <c r="B38" s="7" t="s">
        <v>16</v>
      </c>
      <c r="C38" s="8"/>
      <c r="D38" s="9">
        <v>3</v>
      </c>
      <c r="E38" s="11"/>
      <c r="F38" s="11"/>
      <c r="G38" s="11"/>
      <c r="V38" s="2"/>
      <c r="W38" s="2"/>
      <c r="X38" s="2"/>
      <c r="Y38" s="2"/>
      <c r="Z38" s="2"/>
      <c r="AA38" s="2"/>
      <c r="AB38" s="2"/>
      <c r="AC38" s="2"/>
      <c r="AD38" s="2"/>
    </row>
    <row r="39" spans="1:30" s="1" customFormat="1" ht="14.5" customHeight="1" x14ac:dyDescent="0.35">
      <c r="A39" s="6"/>
      <c r="B39" s="11"/>
      <c r="C39" s="11"/>
      <c r="D39" s="11"/>
      <c r="E39" s="11"/>
      <c r="F39" s="11"/>
      <c r="G39" s="11"/>
      <c r="V39" s="2"/>
      <c r="W39" s="2"/>
      <c r="X39" s="2"/>
      <c r="Y39" s="2"/>
      <c r="Z39" s="2"/>
      <c r="AA39" s="2"/>
      <c r="AB39" s="2"/>
      <c r="AC39" s="2"/>
      <c r="AD39" s="2"/>
    </row>
    <row r="40" spans="1:30" s="1" customFormat="1" ht="14.5" customHeight="1" thickBot="1" x14ac:dyDescent="0.4">
      <c r="A40" s="6"/>
      <c r="B40" s="15" t="s">
        <v>1</v>
      </c>
      <c r="C40" s="16" t="s">
        <v>14</v>
      </c>
      <c r="D40" s="16" t="s">
        <v>15</v>
      </c>
      <c r="E40" s="16" t="s">
        <v>4</v>
      </c>
      <c r="F40" s="16" t="s">
        <v>7</v>
      </c>
      <c r="G40" s="16" t="s">
        <v>5</v>
      </c>
      <c r="V40" s="2"/>
      <c r="W40" s="2"/>
      <c r="X40" s="2"/>
      <c r="Y40" s="2"/>
      <c r="Z40" s="2"/>
      <c r="AA40" s="2"/>
      <c r="AB40" s="2"/>
      <c r="AC40" s="2"/>
      <c r="AD40" s="2"/>
    </row>
    <row r="41" spans="1:30" s="1" customFormat="1" ht="14.5" customHeight="1" thickTop="1" x14ac:dyDescent="0.35">
      <c r="A41" s="6"/>
      <c r="B41" s="17">
        <v>1</v>
      </c>
      <c r="C41" s="18">
        <v>0</v>
      </c>
      <c r="D41" s="18">
        <v>175.6</v>
      </c>
      <c r="E41" s="18">
        <v>22.7</v>
      </c>
      <c r="F41" s="18">
        <v>37.799999999999997</v>
      </c>
      <c r="G41" s="18">
        <f>+F41-E41</f>
        <v>15.099999999999998</v>
      </c>
      <c r="V41" s="2"/>
      <c r="W41" s="2"/>
      <c r="X41" s="2"/>
      <c r="Y41" s="2"/>
      <c r="Z41" s="2"/>
      <c r="AA41" s="2"/>
      <c r="AB41" s="2"/>
      <c r="AC41" s="2"/>
      <c r="AD41" s="2"/>
    </row>
    <row r="42" spans="1:30" s="1" customFormat="1" ht="14.5" customHeight="1" x14ac:dyDescent="0.35">
      <c r="A42" s="6"/>
      <c r="B42" s="17">
        <v>2</v>
      </c>
      <c r="C42" s="18">
        <f>+D41</f>
        <v>175.6</v>
      </c>
      <c r="D42" s="18">
        <v>409.25</v>
      </c>
      <c r="E42" s="18">
        <v>74.3</v>
      </c>
      <c r="F42" s="18">
        <v>96.2</v>
      </c>
      <c r="G42" s="18">
        <f t="shared" ref="G42:G43" si="3">+F42-E42</f>
        <v>21.900000000000006</v>
      </c>
      <c r="V42" s="2"/>
      <c r="W42" s="2"/>
      <c r="X42" s="2"/>
      <c r="Y42" s="2"/>
      <c r="Z42" s="2"/>
      <c r="AA42" s="2"/>
      <c r="AB42" s="2"/>
      <c r="AC42" s="2"/>
      <c r="AD42" s="2"/>
    </row>
    <row r="43" spans="1:30" s="1" customFormat="1" ht="14.5" customHeight="1" x14ac:dyDescent="0.35">
      <c r="A43" s="6"/>
      <c r="B43" s="17">
        <v>3</v>
      </c>
      <c r="C43" s="18">
        <f>+D42</f>
        <v>409.25</v>
      </c>
      <c r="D43" s="18">
        <v>650.79999999999995</v>
      </c>
      <c r="E43" s="18">
        <v>131.9</v>
      </c>
      <c r="F43" s="18">
        <v>149.5</v>
      </c>
      <c r="G43" s="18">
        <f t="shared" si="3"/>
        <v>17.599999999999994</v>
      </c>
      <c r="V43" s="2"/>
      <c r="W43" s="2"/>
      <c r="X43" s="2"/>
      <c r="Y43" s="2"/>
      <c r="Z43" s="2"/>
      <c r="AA43" s="2"/>
      <c r="AB43" s="2"/>
      <c r="AC43" s="2"/>
      <c r="AD43" s="2"/>
    </row>
    <row r="44" spans="1:30" s="1" customFormat="1" ht="18.5" customHeight="1" x14ac:dyDescent="0.35">
      <c r="A44" s="6"/>
      <c r="B44" s="18"/>
      <c r="C44" s="18">
        <f>+D43</f>
        <v>650.79999999999995</v>
      </c>
      <c r="D44" s="18">
        <f>+D37</f>
        <v>3</v>
      </c>
      <c r="E44" s="18">
        <v>194.6</v>
      </c>
      <c r="F44" s="18"/>
      <c r="G44" s="18"/>
      <c r="V44" s="2"/>
      <c r="W44" s="2"/>
      <c r="X44" s="2"/>
      <c r="Y44" s="2"/>
      <c r="Z44" s="2"/>
      <c r="AA44" s="2"/>
      <c r="AB44" s="2"/>
      <c r="AC44" s="2"/>
      <c r="AD44" s="2"/>
    </row>
    <row r="45" spans="1:30" s="1" customFormat="1" ht="14.5" customHeight="1" thickBot="1" x14ac:dyDescent="0.4">
      <c r="A45" s="6"/>
      <c r="B45" s="11"/>
      <c r="C45" s="11"/>
      <c r="D45" s="11"/>
      <c r="E45" s="11"/>
      <c r="F45" s="11"/>
      <c r="G45" s="11"/>
      <c r="V45" s="2"/>
      <c r="W45" s="2"/>
      <c r="X45" s="2"/>
      <c r="Y45" s="2"/>
      <c r="Z45" s="2"/>
      <c r="AA45" s="2"/>
      <c r="AB45" s="2"/>
      <c r="AC45" s="2"/>
      <c r="AD45" s="2"/>
    </row>
    <row r="46" spans="1:30" s="1" customFormat="1" ht="12.5" thickBot="1" x14ac:dyDescent="0.4">
      <c r="A46" s="6"/>
      <c r="B46" s="12"/>
      <c r="C46" s="11"/>
      <c r="D46" s="13" t="s">
        <v>8</v>
      </c>
      <c r="E46" s="14">
        <f>+E44/60</f>
        <v>3.2433333333333332</v>
      </c>
      <c r="F46" s="11"/>
      <c r="G46" s="11"/>
      <c r="V46" s="2"/>
      <c r="W46" s="2"/>
      <c r="X46" s="2"/>
      <c r="Y46" s="2"/>
      <c r="Z46" s="2"/>
      <c r="AA46" s="2"/>
      <c r="AB46" s="2"/>
      <c r="AC46" s="2"/>
      <c r="AD46" s="2"/>
    </row>
    <row r="47" spans="1:30" s="1" customFormat="1" ht="9.5" customHeight="1" x14ac:dyDescent="0.35">
      <c r="A47" s="6"/>
      <c r="B47" s="6"/>
      <c r="C47" s="6"/>
      <c r="D47" s="6"/>
      <c r="E47" s="6"/>
      <c r="F47" s="6"/>
      <c r="G47" s="6"/>
      <c r="V47" s="2"/>
      <c r="W47" s="2"/>
      <c r="X47" s="2"/>
      <c r="Y47" s="2"/>
      <c r="Z47" s="2"/>
      <c r="AA47" s="2"/>
      <c r="AB47" s="2"/>
      <c r="AC47" s="2"/>
      <c r="AD47" s="2"/>
    </row>
    <row r="48" spans="1:30" s="1" customFormat="1" ht="12" x14ac:dyDescent="0.35">
      <c r="A48" s="6"/>
      <c r="B48" s="6"/>
      <c r="C48" s="6"/>
      <c r="D48" s="6"/>
      <c r="E48" s="6"/>
      <c r="F48" s="6"/>
      <c r="G48" s="6"/>
      <c r="V48" s="2"/>
      <c r="W48" s="2"/>
      <c r="X48" s="2"/>
      <c r="Y48" s="2"/>
      <c r="Z48" s="2"/>
      <c r="AA48" s="2"/>
      <c r="AB48" s="2"/>
      <c r="AC48" s="2"/>
      <c r="AD48" s="2"/>
    </row>
    <row r="49" spans="1:30" s="1" customFormat="1" ht="15" customHeight="1" x14ac:dyDescent="0.35">
      <c r="A49" s="6"/>
      <c r="B49" s="6"/>
      <c r="C49" s="6"/>
      <c r="D49" s="6"/>
      <c r="E49" s="6"/>
      <c r="F49" s="6"/>
      <c r="G49" s="6"/>
      <c r="V49" s="2"/>
      <c r="W49" s="2"/>
      <c r="X49" s="2"/>
      <c r="Y49" s="2"/>
      <c r="Z49" s="2"/>
      <c r="AA49" s="2"/>
      <c r="AB49" s="2"/>
      <c r="AC49" s="2"/>
      <c r="AD49" s="2"/>
    </row>
    <row r="50" spans="1:30" s="1" customFormat="1" ht="15" customHeight="1" x14ac:dyDescent="0.35">
      <c r="A50" s="6"/>
      <c r="B50" s="6"/>
      <c r="C50" s="6"/>
      <c r="D50" s="6"/>
      <c r="E50" s="6"/>
      <c r="F50" s="6"/>
      <c r="G50" s="6"/>
      <c r="V50" s="2"/>
      <c r="W50" s="2"/>
      <c r="X50" s="2"/>
      <c r="Y50" s="2"/>
      <c r="Z50" s="2"/>
      <c r="AA50" s="2"/>
      <c r="AB50" s="2"/>
      <c r="AC50" s="2"/>
      <c r="AD50" s="2"/>
    </row>
    <row r="51" spans="1:30" s="1" customFormat="1" ht="15" customHeight="1" x14ac:dyDescent="0.35">
      <c r="A51" s="6"/>
      <c r="B51" s="6"/>
      <c r="C51" s="6"/>
      <c r="D51" s="6"/>
      <c r="E51" s="6"/>
      <c r="F51" s="6"/>
      <c r="G51" s="6"/>
      <c r="V51" s="2"/>
      <c r="W51" s="2"/>
      <c r="X51" s="2"/>
      <c r="Y51" s="2"/>
      <c r="Z51" s="2"/>
      <c r="AA51" s="2"/>
      <c r="AB51" s="2"/>
      <c r="AC51" s="2"/>
      <c r="AD51" s="2"/>
    </row>
    <row r="52" spans="1:30" s="1" customFormat="1" ht="15" customHeight="1" x14ac:dyDescent="0.35">
      <c r="A52" s="6"/>
      <c r="B52" s="6"/>
      <c r="C52" s="6"/>
      <c r="D52" s="6"/>
      <c r="E52" s="6"/>
      <c r="F52" s="6"/>
      <c r="G52" s="6"/>
      <c r="V52" s="2"/>
      <c r="W52" s="2"/>
      <c r="X52" s="2"/>
      <c r="Y52" s="2"/>
      <c r="Z52" s="2"/>
      <c r="AA52" s="2"/>
      <c r="AB52" s="2"/>
      <c r="AC52" s="2"/>
      <c r="AD52" s="2"/>
    </row>
    <row r="53" spans="1:30" s="1" customFormat="1" ht="15" customHeight="1" x14ac:dyDescent="0.35">
      <c r="A53" s="6"/>
      <c r="B53" s="6"/>
      <c r="C53" s="6"/>
      <c r="D53" s="6"/>
      <c r="E53" s="6"/>
      <c r="F53" s="6"/>
      <c r="G53" s="6"/>
      <c r="V53" s="2"/>
      <c r="W53" s="2"/>
      <c r="X53" s="2"/>
      <c r="Y53" s="2"/>
      <c r="Z53" s="2"/>
      <c r="AA53" s="2"/>
      <c r="AB53" s="2"/>
      <c r="AC53" s="2"/>
      <c r="AD53" s="2"/>
    </row>
    <row r="54" spans="1:30" s="1" customFormat="1" ht="12" x14ac:dyDescent="0.35">
      <c r="A54" s="6"/>
      <c r="B54" s="6"/>
      <c r="C54" s="6"/>
      <c r="D54" s="6"/>
      <c r="E54" s="6"/>
      <c r="F54" s="6"/>
      <c r="G54" s="6"/>
      <c r="V54" s="2"/>
      <c r="W54" s="2"/>
      <c r="X54" s="2"/>
      <c r="Y54" s="2"/>
      <c r="Z54" s="2"/>
      <c r="AA54" s="2"/>
      <c r="AB54" s="2"/>
      <c r="AC54" s="2"/>
      <c r="AD54" s="2"/>
    </row>
    <row r="55" spans="1:30" s="1" customFormat="1" ht="12" x14ac:dyDescent="0.35">
      <c r="A55" s="6"/>
      <c r="B55" s="6"/>
      <c r="C55" s="6"/>
      <c r="D55" s="6"/>
      <c r="E55" s="6"/>
      <c r="F55" s="6"/>
      <c r="G55" s="6"/>
      <c r="V55" s="2"/>
      <c r="W55" s="2"/>
      <c r="X55" s="2"/>
      <c r="Y55" s="2"/>
      <c r="Z55" s="2"/>
      <c r="AA55" s="2"/>
      <c r="AB55" s="2"/>
      <c r="AC55" s="2"/>
      <c r="AD55" s="2"/>
    </row>
  </sheetData>
  <mergeCells count="14">
    <mergeCell ref="B35:D35"/>
    <mergeCell ref="B36:C36"/>
    <mergeCell ref="B37:C37"/>
    <mergeCell ref="M4:R4"/>
    <mergeCell ref="M5:O5"/>
    <mergeCell ref="M6:N6"/>
    <mergeCell ref="M7:N7"/>
    <mergeCell ref="N15:O15"/>
    <mergeCell ref="B4:D4"/>
    <mergeCell ref="B20:D20"/>
    <mergeCell ref="B21:C21"/>
    <mergeCell ref="B22:C22"/>
    <mergeCell ref="B5:C5"/>
    <mergeCell ref="B6:C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F15B-14B5-4D5F-8D85-EE1D7529710F}">
  <dimension ref="A4:AD52"/>
  <sheetViews>
    <sheetView zoomScale="70" zoomScaleNormal="70" workbookViewId="0"/>
  </sheetViews>
  <sheetFormatPr baseColWidth="10" defaultRowHeight="14.5" x14ac:dyDescent="0.35"/>
  <cols>
    <col min="1" max="1" width="6.08984375" style="6" customWidth="1"/>
    <col min="2" max="2" width="8.1796875" style="6" customWidth="1"/>
    <col min="3" max="3" width="12.36328125" style="6" customWidth="1"/>
    <col min="4" max="4" width="13.08984375" style="6" customWidth="1"/>
    <col min="5" max="5" width="11.7265625" style="6" customWidth="1"/>
    <col min="6" max="6" width="11.453125" style="6" customWidth="1"/>
    <col min="7" max="7" width="10.81640625" style="6" customWidth="1"/>
    <col min="8" max="8" width="10.90625" style="3"/>
    <col min="9" max="9" width="10.90625" style="5"/>
    <col min="10" max="10" width="24.81640625" style="5" bestFit="1" customWidth="1"/>
    <col min="11" max="11" width="23.453125" style="5" bestFit="1" customWidth="1"/>
    <col min="12" max="12" width="27.90625" style="5" bestFit="1" customWidth="1"/>
    <col min="13" max="13" width="10.81640625" style="5" customWidth="1"/>
    <col min="14" max="14" width="14.453125" style="5" customWidth="1"/>
    <col min="15" max="15" width="11.36328125" style="5" customWidth="1"/>
    <col min="16" max="16" width="16" style="5" customWidth="1"/>
    <col min="17" max="17" width="14.90625" style="5" customWidth="1"/>
    <col min="18" max="18" width="13.08984375" style="5" customWidth="1"/>
    <col min="19" max="19" width="27.90625" style="5" bestFit="1" customWidth="1"/>
    <col min="20" max="20" width="26" style="5" customWidth="1"/>
    <col min="21" max="21" width="27.26953125" style="5" bestFit="1" customWidth="1"/>
    <col min="22" max="30" width="10.90625" style="5"/>
    <col min="31" max="16384" width="10.90625" style="3"/>
  </cols>
  <sheetData>
    <row r="4" spans="2:21" ht="15" thickBot="1" x14ac:dyDescent="0.4">
      <c r="B4" s="91" t="s">
        <v>12</v>
      </c>
      <c r="C4" s="92"/>
      <c r="D4" s="92"/>
      <c r="I4" s="3"/>
      <c r="J4" s="3"/>
      <c r="K4" s="3"/>
      <c r="L4" s="3"/>
      <c r="M4" s="98" t="s">
        <v>20</v>
      </c>
      <c r="N4" s="98"/>
      <c r="O4" s="98"/>
      <c r="P4" s="98"/>
      <c r="Q4" s="98"/>
      <c r="R4" s="98"/>
      <c r="S4" s="3"/>
      <c r="T4" s="3"/>
      <c r="U4" s="3"/>
    </row>
    <row r="5" spans="2:21" ht="15" thickTop="1" x14ac:dyDescent="0.35">
      <c r="B5" s="91" t="s">
        <v>6</v>
      </c>
      <c r="C5" s="92"/>
      <c r="D5" s="9">
        <v>849</v>
      </c>
      <c r="I5" s="3"/>
      <c r="J5" s="3"/>
      <c r="K5" s="3"/>
      <c r="L5" s="3"/>
      <c r="M5" s="91" t="s">
        <v>12</v>
      </c>
      <c r="N5" s="92"/>
      <c r="O5" s="92"/>
      <c r="P5" s="6"/>
      <c r="Q5" s="6"/>
      <c r="R5" s="6"/>
      <c r="S5" s="3"/>
      <c r="T5" s="3"/>
      <c r="U5" s="3"/>
    </row>
    <row r="6" spans="2:21" x14ac:dyDescent="0.35">
      <c r="B6" s="91" t="s">
        <v>0</v>
      </c>
      <c r="C6" s="92"/>
      <c r="D6" s="9">
        <v>3</v>
      </c>
      <c r="I6" s="3"/>
      <c r="J6" s="3"/>
      <c r="K6" s="3"/>
      <c r="L6" s="3"/>
      <c r="M6" s="91" t="s">
        <v>6</v>
      </c>
      <c r="N6" s="92"/>
      <c r="O6" s="9">
        <v>849</v>
      </c>
      <c r="P6" s="6"/>
      <c r="Q6" s="6"/>
      <c r="R6" s="6"/>
      <c r="S6" s="3"/>
      <c r="T6" s="3"/>
      <c r="U6" s="3"/>
    </row>
    <row r="7" spans="2:21" x14ac:dyDescent="0.35">
      <c r="B7" s="7" t="s">
        <v>16</v>
      </c>
      <c r="C7" s="8"/>
      <c r="D7" s="9">
        <v>1</v>
      </c>
      <c r="I7" s="3"/>
      <c r="J7" s="3"/>
      <c r="K7" s="3"/>
      <c r="L7" s="3"/>
      <c r="M7" s="91" t="s">
        <v>0</v>
      </c>
      <c r="N7" s="92"/>
      <c r="O7" s="9">
        <v>3</v>
      </c>
      <c r="P7" s="6"/>
      <c r="Q7" s="6"/>
      <c r="R7" s="6"/>
      <c r="S7" s="3"/>
      <c r="T7" s="3"/>
      <c r="U7" s="3"/>
    </row>
    <row r="8" spans="2:21" x14ac:dyDescent="0.35">
      <c r="I8" s="3"/>
      <c r="J8" s="3"/>
      <c r="K8" s="3"/>
      <c r="L8" s="3"/>
      <c r="M8" s="7"/>
      <c r="N8" s="8"/>
      <c r="O8" s="9"/>
      <c r="P8" s="6"/>
      <c r="Q8" s="6"/>
      <c r="R8" s="6"/>
      <c r="S8" s="3"/>
      <c r="T8" s="3"/>
      <c r="U8" s="3"/>
    </row>
    <row r="9" spans="2:21" ht="24.5" thickBot="1" x14ac:dyDescent="0.4">
      <c r="B9" s="20" t="s">
        <v>1</v>
      </c>
      <c r="C9" s="4" t="s">
        <v>2</v>
      </c>
      <c r="D9" s="4" t="s">
        <v>3</v>
      </c>
      <c r="E9" s="4" t="s">
        <v>4</v>
      </c>
      <c r="F9" s="4" t="s">
        <v>7</v>
      </c>
      <c r="G9" s="4" t="s">
        <v>5</v>
      </c>
      <c r="I9" s="3"/>
      <c r="J9" s="3"/>
      <c r="K9" s="3"/>
      <c r="L9" s="3"/>
      <c r="M9" s="20" t="s">
        <v>1</v>
      </c>
      <c r="N9" s="4" t="s">
        <v>2</v>
      </c>
      <c r="O9" s="4" t="s">
        <v>3</v>
      </c>
      <c r="P9" s="4" t="s">
        <v>4</v>
      </c>
      <c r="Q9" s="4" t="s">
        <v>7</v>
      </c>
      <c r="R9" s="4" t="s">
        <v>5</v>
      </c>
      <c r="S9" s="3"/>
      <c r="T9" s="3"/>
      <c r="U9" s="3"/>
    </row>
    <row r="10" spans="2:21" ht="15" thickTop="1" x14ac:dyDescent="0.35">
      <c r="B10" s="10">
        <v>1</v>
      </c>
      <c r="C10" s="11">
        <v>0</v>
      </c>
      <c r="D10" s="11">
        <v>68.2</v>
      </c>
      <c r="E10" s="11">
        <v>10.9</v>
      </c>
      <c r="F10" s="11">
        <v>26.5</v>
      </c>
      <c r="G10" s="11">
        <f>+F10-E10</f>
        <v>15.6</v>
      </c>
      <c r="I10" s="3"/>
      <c r="J10" s="3"/>
      <c r="K10" s="3"/>
      <c r="L10" s="3"/>
      <c r="M10" s="10">
        <v>1</v>
      </c>
      <c r="N10" s="11">
        <v>0</v>
      </c>
      <c r="O10" s="11">
        <v>68.2</v>
      </c>
      <c r="P10" s="21">
        <f t="shared" ref="P10:Q12" si="0">+AVERAGE(E10,E26,E41)</f>
        <v>11.100000000000001</v>
      </c>
      <c r="Q10" s="21">
        <f t="shared" si="0"/>
        <v>26.866666666666664</v>
      </c>
      <c r="R10" s="21">
        <f>+Q10-P10</f>
        <v>15.766666666666662</v>
      </c>
      <c r="S10" s="3"/>
      <c r="T10" s="3"/>
      <c r="U10" s="3"/>
    </row>
    <row r="11" spans="2:21" x14ac:dyDescent="0.35">
      <c r="B11" s="10">
        <v>2</v>
      </c>
      <c r="C11" s="11">
        <f>+D10</f>
        <v>68.2</v>
      </c>
      <c r="D11" s="11">
        <v>361.5</v>
      </c>
      <c r="E11" s="11">
        <v>71.2</v>
      </c>
      <c r="F11" s="11">
        <v>90.8</v>
      </c>
      <c r="G11" s="11">
        <f t="shared" ref="G11:G12" si="1">+F11-E11</f>
        <v>19.599999999999994</v>
      </c>
      <c r="I11" s="3"/>
      <c r="J11" s="3"/>
      <c r="K11" s="3"/>
      <c r="L11" s="3"/>
      <c r="M11" s="10">
        <v>2</v>
      </c>
      <c r="N11" s="11">
        <f>+O10</f>
        <v>68.2</v>
      </c>
      <c r="O11" s="11">
        <v>361.5</v>
      </c>
      <c r="P11" s="21">
        <f t="shared" si="0"/>
        <v>71.433333333333323</v>
      </c>
      <c r="Q11" s="21">
        <f t="shared" si="0"/>
        <v>90.766666666666666</v>
      </c>
      <c r="R11" s="21">
        <f t="shared" ref="R11:R12" si="2">+Q11-P11</f>
        <v>19.333333333333343</v>
      </c>
      <c r="S11" s="3"/>
      <c r="T11" s="3"/>
      <c r="U11" s="3"/>
    </row>
    <row r="12" spans="2:21" x14ac:dyDescent="0.35">
      <c r="B12" s="10">
        <v>3</v>
      </c>
      <c r="C12" s="11">
        <f>+D11</f>
        <v>361.5</v>
      </c>
      <c r="D12" s="11">
        <v>685.53</v>
      </c>
      <c r="E12" s="11">
        <v>131.19999999999999</v>
      </c>
      <c r="F12" s="11">
        <v>153.1</v>
      </c>
      <c r="G12" s="11">
        <f t="shared" si="1"/>
        <v>21.900000000000006</v>
      </c>
      <c r="I12" s="3"/>
      <c r="J12" s="3"/>
      <c r="K12" s="3"/>
      <c r="L12" s="3"/>
      <c r="M12" s="10">
        <v>3</v>
      </c>
      <c r="N12" s="11">
        <f>+O11</f>
        <v>361.5</v>
      </c>
      <c r="O12" s="11">
        <v>685.53</v>
      </c>
      <c r="P12" s="21">
        <f t="shared" si="0"/>
        <v>131.5</v>
      </c>
      <c r="Q12" s="21">
        <f t="shared" si="0"/>
        <v>153.36666666666667</v>
      </c>
      <c r="R12" s="21">
        <f t="shared" si="2"/>
        <v>21.866666666666674</v>
      </c>
      <c r="S12" s="3"/>
      <c r="T12" s="3"/>
      <c r="U12" s="3"/>
    </row>
    <row r="13" spans="2:21" x14ac:dyDescent="0.35">
      <c r="B13" s="11"/>
      <c r="C13" s="11">
        <f>+D12</f>
        <v>685.53</v>
      </c>
      <c r="D13" s="11">
        <f>+D6</f>
        <v>3</v>
      </c>
      <c r="E13" s="11">
        <v>189.4</v>
      </c>
      <c r="F13" s="11"/>
      <c r="G13" s="11"/>
      <c r="I13" s="3"/>
      <c r="J13" s="3"/>
      <c r="K13" s="3"/>
      <c r="L13" s="3"/>
      <c r="M13" s="11"/>
      <c r="N13" s="11">
        <f>+O12</f>
        <v>685.53</v>
      </c>
      <c r="O13" s="11">
        <f>+O6</f>
        <v>849</v>
      </c>
      <c r="P13" s="21">
        <f>+AVERAGE(E13,E29,E44)</f>
        <v>189.5333333333333</v>
      </c>
      <c r="Q13" s="11"/>
      <c r="R13" s="11"/>
      <c r="S13" s="3"/>
      <c r="T13" s="3"/>
      <c r="U13" s="3"/>
    </row>
    <row r="14" spans="2:21" ht="15" thickBot="1" x14ac:dyDescent="0.4">
      <c r="B14" s="11"/>
      <c r="C14" s="11"/>
      <c r="D14" s="11"/>
      <c r="E14" s="11"/>
      <c r="F14" s="11"/>
      <c r="G14" s="11"/>
      <c r="I14" s="3"/>
      <c r="J14" s="3"/>
      <c r="K14" s="3"/>
      <c r="L14" s="3"/>
      <c r="M14" s="11"/>
      <c r="N14" s="11"/>
      <c r="O14" s="11"/>
      <c r="P14" s="11"/>
      <c r="Q14" s="11"/>
      <c r="R14" s="11"/>
      <c r="S14" s="3"/>
      <c r="T14" s="3"/>
      <c r="U14" s="3"/>
    </row>
    <row r="15" spans="2:21" ht="15" thickBot="1" x14ac:dyDescent="0.4">
      <c r="C15" s="11"/>
      <c r="D15" s="13" t="s">
        <v>8</v>
      </c>
      <c r="E15" s="14">
        <f>+E13/60</f>
        <v>3.1566666666666667</v>
      </c>
      <c r="F15" s="11"/>
      <c r="I15" s="3"/>
      <c r="J15" s="3"/>
      <c r="K15" s="3"/>
      <c r="L15" s="3"/>
      <c r="M15" s="6"/>
      <c r="N15" s="99" t="s">
        <v>18</v>
      </c>
      <c r="O15" s="100"/>
      <c r="P15" s="14">
        <f>+P13/60</f>
        <v>3.1588888888888884</v>
      </c>
      <c r="Q15" s="6"/>
      <c r="R15" s="22">
        <f>+AVERAGE(R10:R12)</f>
        <v>18.988888888888894</v>
      </c>
      <c r="S15" s="3"/>
      <c r="T15" s="3"/>
      <c r="U15" s="3"/>
    </row>
    <row r="16" spans="2:21" x14ac:dyDescent="0.35">
      <c r="B16" s="12"/>
      <c r="C16" s="11"/>
      <c r="F16" s="11"/>
      <c r="I16" s="3"/>
      <c r="J16" s="3"/>
      <c r="K16" s="3"/>
      <c r="L16" s="3"/>
      <c r="S16" s="3"/>
      <c r="T16" s="3"/>
      <c r="U16" s="3"/>
    </row>
    <row r="17" spans="2:21" x14ac:dyDescent="0.35">
      <c r="I17" s="3"/>
      <c r="J17" s="3"/>
      <c r="K17" s="3"/>
      <c r="L17" s="3"/>
      <c r="P17" s="3"/>
      <c r="Q17" s="3"/>
      <c r="R17" s="3"/>
      <c r="S17" s="3"/>
    </row>
    <row r="18" spans="2:21" x14ac:dyDescent="0.35"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2:21" x14ac:dyDescent="0.35"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2:21" x14ac:dyDescent="0.35">
      <c r="B20" s="91" t="s">
        <v>12</v>
      </c>
      <c r="C20" s="92"/>
      <c r="D20" s="92"/>
      <c r="E20" s="11"/>
      <c r="F20" s="11"/>
      <c r="G20" s="1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2:21" x14ac:dyDescent="0.35">
      <c r="B21" s="91" t="s">
        <v>6</v>
      </c>
      <c r="C21" s="92"/>
      <c r="D21" s="9">
        <v>849</v>
      </c>
      <c r="E21" s="11"/>
      <c r="F21" s="11"/>
      <c r="G21" s="1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2:21" x14ac:dyDescent="0.35">
      <c r="B22" s="91" t="s">
        <v>0</v>
      </c>
      <c r="C22" s="92"/>
      <c r="D22" s="9">
        <v>3</v>
      </c>
      <c r="E22" s="11"/>
      <c r="F22" s="11"/>
      <c r="G22" s="1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2:21" x14ac:dyDescent="0.35">
      <c r="B23" s="7" t="s">
        <v>16</v>
      </c>
      <c r="C23" s="8"/>
      <c r="D23" s="9">
        <v>2</v>
      </c>
      <c r="E23" s="11"/>
      <c r="F23" s="11"/>
      <c r="G23" s="1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2:21" x14ac:dyDescent="0.35">
      <c r="B24" s="11"/>
      <c r="C24" s="11"/>
      <c r="D24" s="11"/>
      <c r="E24" s="11"/>
      <c r="F24" s="11"/>
      <c r="G24" s="1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2:21" ht="14.5" customHeight="1" thickBot="1" x14ac:dyDescent="0.4">
      <c r="B25" s="15" t="s">
        <v>1</v>
      </c>
      <c r="C25" s="16" t="s">
        <v>14</v>
      </c>
      <c r="D25" s="16" t="s">
        <v>15</v>
      </c>
      <c r="E25" s="16" t="s">
        <v>4</v>
      </c>
      <c r="F25" s="16" t="s">
        <v>7</v>
      </c>
      <c r="G25" s="16" t="s">
        <v>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2:21" ht="15" thickTop="1" x14ac:dyDescent="0.35">
      <c r="B26" s="17">
        <v>1</v>
      </c>
      <c r="C26" s="11">
        <v>0</v>
      </c>
      <c r="D26" s="11">
        <v>68.2</v>
      </c>
      <c r="E26" s="18">
        <v>11.3</v>
      </c>
      <c r="F26" s="18">
        <v>27.2</v>
      </c>
      <c r="G26" s="18">
        <f>+F26-E26</f>
        <v>15.899999999999999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2:21" x14ac:dyDescent="0.35">
      <c r="B27" s="17">
        <v>2</v>
      </c>
      <c r="C27" s="11">
        <f>+D26</f>
        <v>68.2</v>
      </c>
      <c r="D27" s="11">
        <v>361.5</v>
      </c>
      <c r="E27" s="18">
        <v>72.5</v>
      </c>
      <c r="F27" s="18">
        <v>92</v>
      </c>
      <c r="G27" s="18">
        <f t="shared" ref="G27:G28" si="3">+F27-E27</f>
        <v>19.5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2:21" x14ac:dyDescent="0.35">
      <c r="B28" s="17">
        <v>3</v>
      </c>
      <c r="C28" s="11">
        <f>+D27</f>
        <v>361.5</v>
      </c>
      <c r="D28" s="11">
        <v>685.53</v>
      </c>
      <c r="E28" s="18">
        <v>132.80000000000001</v>
      </c>
      <c r="F28" s="18">
        <v>155</v>
      </c>
      <c r="G28" s="18">
        <f t="shared" si="3"/>
        <v>22.199999999999989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2:21" x14ac:dyDescent="0.35">
      <c r="B29" s="18"/>
      <c r="C29" s="11">
        <f>+D28</f>
        <v>685.53</v>
      </c>
      <c r="D29" s="11">
        <f>+D22</f>
        <v>3</v>
      </c>
      <c r="E29" s="18">
        <v>191</v>
      </c>
      <c r="F29" s="18"/>
      <c r="G29" s="1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2:21" ht="15" thickBot="1" x14ac:dyDescent="0.4">
      <c r="B30" s="11"/>
      <c r="C30" s="11"/>
      <c r="D30" s="11"/>
      <c r="E30" s="11"/>
      <c r="F30" s="11"/>
      <c r="G30" s="1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2:21" ht="15" thickBot="1" x14ac:dyDescent="0.4">
      <c r="B31" s="12"/>
      <c r="C31" s="11"/>
      <c r="D31" s="13" t="s">
        <v>8</v>
      </c>
      <c r="E31" s="14">
        <f>+E29/60</f>
        <v>3.1833333333333331</v>
      </c>
      <c r="F31" s="11"/>
      <c r="G31" s="1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2:21" x14ac:dyDescent="0.35"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30" x14ac:dyDescent="0.35"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30" x14ac:dyDescent="0.35"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30" x14ac:dyDescent="0.35">
      <c r="B35" s="91" t="s">
        <v>12</v>
      </c>
      <c r="C35" s="92"/>
      <c r="D35" s="92"/>
      <c r="E35" s="11"/>
      <c r="F35" s="11"/>
      <c r="G35" s="1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30" x14ac:dyDescent="0.35">
      <c r="B36" s="91" t="s">
        <v>6</v>
      </c>
      <c r="C36" s="92"/>
      <c r="D36" s="9">
        <v>849</v>
      </c>
      <c r="E36" s="11"/>
      <c r="F36" s="11"/>
      <c r="G36" s="1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30" s="1" customFormat="1" ht="14.5" customHeight="1" x14ac:dyDescent="0.35">
      <c r="A37" s="6"/>
      <c r="B37" s="91" t="s">
        <v>0</v>
      </c>
      <c r="C37" s="92"/>
      <c r="D37" s="9">
        <v>3</v>
      </c>
      <c r="E37" s="11"/>
      <c r="F37" s="11"/>
      <c r="G37" s="11"/>
      <c r="V37" s="2"/>
      <c r="W37" s="2"/>
      <c r="X37" s="2"/>
      <c r="Y37" s="2"/>
      <c r="Z37" s="2"/>
      <c r="AA37" s="2"/>
      <c r="AB37" s="2"/>
      <c r="AC37" s="2"/>
      <c r="AD37" s="2"/>
    </row>
    <row r="38" spans="1:30" s="1" customFormat="1" ht="14.5" customHeight="1" x14ac:dyDescent="0.35">
      <c r="A38" s="6"/>
      <c r="B38" s="7" t="s">
        <v>16</v>
      </c>
      <c r="C38" s="8"/>
      <c r="D38" s="9">
        <v>3</v>
      </c>
      <c r="E38" s="11"/>
      <c r="F38" s="11"/>
      <c r="G38" s="11"/>
      <c r="V38" s="2"/>
      <c r="W38" s="2"/>
      <c r="X38" s="2"/>
      <c r="Y38" s="2"/>
      <c r="Z38" s="2"/>
      <c r="AA38" s="2"/>
      <c r="AB38" s="2"/>
      <c r="AC38" s="2"/>
      <c r="AD38" s="2"/>
    </row>
    <row r="39" spans="1:30" s="1" customFormat="1" ht="14.5" customHeight="1" x14ac:dyDescent="0.35">
      <c r="A39" s="6"/>
      <c r="B39" s="11"/>
      <c r="C39" s="11"/>
      <c r="D39" s="11"/>
      <c r="E39" s="11"/>
      <c r="F39" s="11"/>
      <c r="G39" s="11"/>
      <c r="V39" s="2"/>
      <c r="W39" s="2"/>
      <c r="X39" s="2"/>
      <c r="Y39" s="2"/>
      <c r="Z39" s="2"/>
      <c r="AA39" s="2"/>
      <c r="AB39" s="2"/>
      <c r="AC39" s="2"/>
      <c r="AD39" s="2"/>
    </row>
    <row r="40" spans="1:30" s="1" customFormat="1" ht="14.5" customHeight="1" thickBot="1" x14ac:dyDescent="0.4">
      <c r="A40" s="6"/>
      <c r="B40" s="15" t="s">
        <v>1</v>
      </c>
      <c r="C40" s="16" t="s">
        <v>14</v>
      </c>
      <c r="D40" s="16" t="s">
        <v>15</v>
      </c>
      <c r="E40" s="16" t="s">
        <v>4</v>
      </c>
      <c r="F40" s="16" t="s">
        <v>7</v>
      </c>
      <c r="G40" s="16" t="s">
        <v>5</v>
      </c>
      <c r="V40" s="2"/>
      <c r="W40" s="2"/>
      <c r="X40" s="2"/>
      <c r="Y40" s="2"/>
      <c r="Z40" s="2"/>
      <c r="AA40" s="2"/>
      <c r="AB40" s="2"/>
      <c r="AC40" s="2"/>
      <c r="AD40" s="2"/>
    </row>
    <row r="41" spans="1:30" s="1" customFormat="1" ht="14.5" customHeight="1" thickTop="1" x14ac:dyDescent="0.35">
      <c r="A41" s="6"/>
      <c r="B41" s="17">
        <v>1</v>
      </c>
      <c r="C41" s="18">
        <v>0</v>
      </c>
      <c r="D41" s="18">
        <v>69.75</v>
      </c>
      <c r="E41" s="18">
        <v>11.1</v>
      </c>
      <c r="F41" s="18">
        <v>26.9</v>
      </c>
      <c r="G41" s="18">
        <f>+F41-E41</f>
        <v>15.799999999999999</v>
      </c>
      <c r="V41" s="2"/>
      <c r="W41" s="2"/>
      <c r="X41" s="2"/>
      <c r="Y41" s="2"/>
      <c r="Z41" s="2"/>
      <c r="AA41" s="2"/>
      <c r="AB41" s="2"/>
      <c r="AC41" s="2"/>
      <c r="AD41" s="2"/>
    </row>
    <row r="42" spans="1:30" s="1" customFormat="1" ht="14.5" customHeight="1" x14ac:dyDescent="0.35">
      <c r="A42" s="6"/>
      <c r="B42" s="17">
        <v>2</v>
      </c>
      <c r="C42" s="18">
        <f>+D41</f>
        <v>69.75</v>
      </c>
      <c r="D42" s="18">
        <v>359.4</v>
      </c>
      <c r="E42" s="18">
        <v>70.599999999999994</v>
      </c>
      <c r="F42" s="18">
        <v>89.5</v>
      </c>
      <c r="G42" s="18">
        <f t="shared" ref="G42:G43" si="4">+F42-E42</f>
        <v>18.900000000000006</v>
      </c>
      <c r="V42" s="2"/>
      <c r="W42" s="2"/>
      <c r="X42" s="2"/>
      <c r="Y42" s="2"/>
      <c r="Z42" s="2"/>
      <c r="AA42" s="2"/>
      <c r="AB42" s="2"/>
      <c r="AC42" s="2"/>
      <c r="AD42" s="2"/>
    </row>
    <row r="43" spans="1:30" s="1" customFormat="1" ht="14.5" customHeight="1" x14ac:dyDescent="0.35">
      <c r="A43" s="6"/>
      <c r="B43" s="17">
        <v>3</v>
      </c>
      <c r="C43" s="18">
        <f>+D42</f>
        <v>359.4</v>
      </c>
      <c r="D43" s="18">
        <v>683.1</v>
      </c>
      <c r="E43" s="18">
        <v>130.5</v>
      </c>
      <c r="F43" s="18">
        <v>152</v>
      </c>
      <c r="G43" s="18">
        <f t="shared" si="4"/>
        <v>21.5</v>
      </c>
      <c r="V43" s="2"/>
      <c r="W43" s="2"/>
      <c r="X43" s="2"/>
      <c r="Y43" s="2"/>
      <c r="Z43" s="2"/>
      <c r="AA43" s="2"/>
      <c r="AB43" s="2"/>
      <c r="AC43" s="2"/>
      <c r="AD43" s="2"/>
    </row>
    <row r="44" spans="1:30" s="1" customFormat="1" ht="18.5" customHeight="1" x14ac:dyDescent="0.35">
      <c r="A44" s="6"/>
      <c r="B44" s="18"/>
      <c r="C44" s="18">
        <f>+D43</f>
        <v>683.1</v>
      </c>
      <c r="D44" s="18">
        <f>+D37</f>
        <v>3</v>
      </c>
      <c r="E44" s="18">
        <v>188.2</v>
      </c>
      <c r="F44" s="18"/>
      <c r="G44" s="18"/>
      <c r="V44" s="2"/>
      <c r="W44" s="2"/>
      <c r="X44" s="2"/>
      <c r="Y44" s="2"/>
      <c r="Z44" s="2"/>
      <c r="AA44" s="2"/>
      <c r="AB44" s="2"/>
      <c r="AC44" s="2"/>
      <c r="AD44" s="2"/>
    </row>
    <row r="45" spans="1:30" s="1" customFormat="1" ht="14.5" customHeight="1" thickBot="1" x14ac:dyDescent="0.4">
      <c r="A45" s="6"/>
      <c r="B45" s="11"/>
      <c r="C45" s="11"/>
      <c r="D45" s="11"/>
      <c r="E45" s="11"/>
      <c r="F45" s="11"/>
      <c r="G45" s="11"/>
      <c r="V45" s="2"/>
      <c r="W45" s="2"/>
      <c r="X45" s="2"/>
      <c r="Y45" s="2"/>
      <c r="Z45" s="2"/>
      <c r="AA45" s="2"/>
      <c r="AB45" s="2"/>
      <c r="AC45" s="2"/>
      <c r="AD45" s="2"/>
    </row>
    <row r="46" spans="1:30" s="1" customFormat="1" ht="12.5" thickBot="1" x14ac:dyDescent="0.4">
      <c r="A46" s="6"/>
      <c r="B46" s="12"/>
      <c r="C46" s="11"/>
      <c r="D46" s="13" t="s">
        <v>8</v>
      </c>
      <c r="E46" s="14">
        <f>+E44/60</f>
        <v>3.1366666666666663</v>
      </c>
      <c r="F46" s="11"/>
      <c r="G46" s="11"/>
      <c r="V46" s="2"/>
      <c r="W46" s="2"/>
      <c r="X46" s="2"/>
      <c r="Y46" s="2"/>
      <c r="Z46" s="2"/>
      <c r="AA46" s="2"/>
      <c r="AB46" s="2"/>
      <c r="AC46" s="2"/>
      <c r="AD46" s="2"/>
    </row>
    <row r="47" spans="1:30" s="1" customFormat="1" ht="9.5" customHeight="1" x14ac:dyDescent="0.35">
      <c r="A47" s="6"/>
      <c r="B47" s="6"/>
      <c r="C47" s="6"/>
      <c r="D47" s="6"/>
      <c r="E47" s="6"/>
      <c r="F47" s="6"/>
      <c r="G47" s="6"/>
      <c r="V47" s="2"/>
      <c r="W47" s="2"/>
      <c r="X47" s="2"/>
      <c r="Y47" s="2"/>
      <c r="Z47" s="2"/>
      <c r="AA47" s="2"/>
      <c r="AB47" s="2"/>
      <c r="AC47" s="2"/>
      <c r="AD47" s="2"/>
    </row>
    <row r="48" spans="1:30" s="1" customFormat="1" ht="12" x14ac:dyDescent="0.35">
      <c r="A48" s="6"/>
      <c r="B48" s="6"/>
      <c r="C48" s="6"/>
      <c r="D48" s="6"/>
      <c r="E48" s="6"/>
      <c r="F48" s="6"/>
      <c r="G48" s="6"/>
      <c r="V48" s="2"/>
      <c r="W48" s="2"/>
      <c r="X48" s="2"/>
      <c r="Y48" s="2"/>
      <c r="Z48" s="2"/>
      <c r="AA48" s="2"/>
      <c r="AB48" s="2"/>
      <c r="AC48" s="2"/>
      <c r="AD48" s="2"/>
    </row>
    <row r="49" spans="1:30" s="1" customFormat="1" ht="15" customHeight="1" x14ac:dyDescent="0.35">
      <c r="A49" s="6"/>
      <c r="B49" s="6"/>
      <c r="C49" s="6"/>
      <c r="D49" s="6"/>
      <c r="E49" s="6"/>
      <c r="F49" s="6"/>
      <c r="G49" s="6"/>
      <c r="V49" s="2"/>
      <c r="W49" s="2"/>
      <c r="X49" s="2"/>
      <c r="Y49" s="2"/>
      <c r="Z49" s="2"/>
      <c r="AA49" s="2"/>
      <c r="AB49" s="2"/>
      <c r="AC49" s="2"/>
      <c r="AD49" s="2"/>
    </row>
    <row r="50" spans="1:30" s="1" customFormat="1" ht="15" customHeight="1" x14ac:dyDescent="0.35">
      <c r="A50" s="6"/>
      <c r="B50" s="6"/>
      <c r="C50" s="6"/>
      <c r="D50" s="6"/>
      <c r="E50" s="6"/>
      <c r="F50" s="6"/>
      <c r="G50" s="6"/>
      <c r="V50" s="2"/>
      <c r="W50" s="2"/>
      <c r="X50" s="2"/>
      <c r="Y50" s="2"/>
      <c r="Z50" s="2"/>
      <c r="AA50" s="2"/>
      <c r="AB50" s="2"/>
      <c r="AC50" s="2"/>
      <c r="AD50" s="2"/>
    </row>
    <row r="51" spans="1:30" s="6" customFormat="1" ht="16" customHeight="1" x14ac:dyDescent="0.35"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</row>
    <row r="52" spans="1:30" s="6" customFormat="1" ht="12" x14ac:dyDescent="0.35">
      <c r="M52" s="11"/>
      <c r="N52" s="11"/>
      <c r="O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</row>
  </sheetData>
  <mergeCells count="14">
    <mergeCell ref="M4:R4"/>
    <mergeCell ref="M5:O5"/>
    <mergeCell ref="M6:N6"/>
    <mergeCell ref="M7:N7"/>
    <mergeCell ref="N15:O15"/>
    <mergeCell ref="B35:D35"/>
    <mergeCell ref="B36:C36"/>
    <mergeCell ref="B37:C37"/>
    <mergeCell ref="B4:D4"/>
    <mergeCell ref="B5:C5"/>
    <mergeCell ref="B6:C6"/>
    <mergeCell ref="B20:D20"/>
    <mergeCell ref="B21:C21"/>
    <mergeCell ref="B22:C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675F-8A9D-4EFF-BB9A-6B3B14E5D460}">
  <dimension ref="A4:AD48"/>
  <sheetViews>
    <sheetView zoomScale="55" zoomScaleNormal="55" workbookViewId="0"/>
  </sheetViews>
  <sheetFormatPr baseColWidth="10" defaultRowHeight="14.5" x14ac:dyDescent="0.35"/>
  <cols>
    <col min="1" max="1" width="6.08984375" style="6" customWidth="1"/>
    <col min="2" max="2" width="8.1796875" style="6" customWidth="1"/>
    <col min="3" max="3" width="12.36328125" style="6" customWidth="1"/>
    <col min="4" max="4" width="13.08984375" style="6" customWidth="1"/>
    <col min="5" max="5" width="11.7265625" style="6" customWidth="1"/>
    <col min="6" max="6" width="11.453125" style="6" customWidth="1"/>
    <col min="7" max="7" width="10.81640625" style="6" customWidth="1"/>
    <col min="8" max="8" width="10.90625" style="3"/>
    <col min="9" max="9" width="10.90625" style="5"/>
    <col min="10" max="10" width="24.81640625" style="5" bestFit="1" customWidth="1"/>
    <col min="11" max="11" width="23.453125" style="5" bestFit="1" customWidth="1"/>
    <col min="12" max="12" width="27.90625" style="5" bestFit="1" customWidth="1"/>
    <col min="13" max="13" width="10" style="5" customWidth="1"/>
    <col min="14" max="14" width="13.08984375" style="5" customWidth="1"/>
    <col min="15" max="15" width="10.36328125" style="5" customWidth="1"/>
    <col min="16" max="16" width="12" style="5" customWidth="1"/>
    <col min="17" max="17" width="11.90625" style="5" customWidth="1"/>
    <col min="18" max="18" width="11.1796875" style="5" customWidth="1"/>
    <col min="19" max="19" width="27.90625" style="5" bestFit="1" customWidth="1"/>
    <col min="20" max="20" width="26" style="5" customWidth="1"/>
    <col min="21" max="21" width="27.26953125" style="5" bestFit="1" customWidth="1"/>
    <col min="22" max="30" width="10.90625" style="5"/>
    <col min="31" max="16384" width="10.90625" style="3"/>
  </cols>
  <sheetData>
    <row r="4" spans="2:21" ht="16" thickBot="1" x14ac:dyDescent="0.4">
      <c r="B4" s="91" t="s">
        <v>13</v>
      </c>
      <c r="C4" s="92"/>
      <c r="D4" s="92"/>
      <c r="I4" s="3"/>
      <c r="J4" s="3"/>
      <c r="K4" s="3"/>
      <c r="L4" s="3"/>
      <c r="M4" s="101" t="s">
        <v>21</v>
      </c>
      <c r="N4" s="101"/>
      <c r="O4" s="101"/>
      <c r="P4" s="101"/>
      <c r="Q4" s="101"/>
      <c r="R4" s="101"/>
      <c r="S4" s="3"/>
      <c r="T4" s="3"/>
      <c r="U4" s="3"/>
    </row>
    <row r="5" spans="2:21" ht="15" thickTop="1" x14ac:dyDescent="0.35">
      <c r="B5" s="91" t="s">
        <v>6</v>
      </c>
      <c r="C5" s="92"/>
      <c r="D5" s="9">
        <v>1008.3</v>
      </c>
      <c r="I5" s="3"/>
      <c r="J5" s="3"/>
      <c r="K5" s="3"/>
      <c r="L5" s="3"/>
      <c r="M5" s="91" t="s">
        <v>13</v>
      </c>
      <c r="N5" s="92"/>
      <c r="O5" s="92"/>
      <c r="P5" s="6"/>
      <c r="Q5" s="6"/>
      <c r="R5" s="6"/>
      <c r="S5" s="3"/>
      <c r="T5" s="3"/>
      <c r="U5" s="3"/>
    </row>
    <row r="6" spans="2:21" x14ac:dyDescent="0.35">
      <c r="B6" s="91" t="s">
        <v>0</v>
      </c>
      <c r="C6" s="92"/>
      <c r="D6" s="9">
        <v>3</v>
      </c>
      <c r="I6" s="3"/>
      <c r="J6" s="3"/>
      <c r="K6" s="3"/>
      <c r="L6" s="3"/>
      <c r="M6" s="91" t="s">
        <v>6</v>
      </c>
      <c r="N6" s="92"/>
      <c r="O6" s="9">
        <v>1008.3</v>
      </c>
      <c r="P6" s="6"/>
      <c r="Q6" s="6"/>
      <c r="R6" s="6"/>
      <c r="S6" s="3"/>
      <c r="T6" s="3"/>
      <c r="U6" s="3"/>
    </row>
    <row r="7" spans="2:21" x14ac:dyDescent="0.35">
      <c r="B7" s="7" t="s">
        <v>16</v>
      </c>
      <c r="C7" s="8"/>
      <c r="D7" s="9">
        <v>1</v>
      </c>
      <c r="I7" s="3"/>
      <c r="J7" s="3"/>
      <c r="K7" s="3"/>
      <c r="L7" s="3"/>
      <c r="M7" s="91" t="s">
        <v>0</v>
      </c>
      <c r="N7" s="92"/>
      <c r="O7" s="9">
        <v>3</v>
      </c>
      <c r="P7" s="6"/>
      <c r="Q7" s="6"/>
      <c r="R7" s="6"/>
      <c r="S7" s="3"/>
      <c r="T7" s="3"/>
      <c r="U7" s="3"/>
    </row>
    <row r="8" spans="2:21" x14ac:dyDescent="0.35">
      <c r="I8" s="3"/>
      <c r="J8" s="3"/>
      <c r="K8" s="3"/>
      <c r="L8" s="3"/>
      <c r="M8" s="7"/>
      <c r="N8" s="8"/>
      <c r="O8" s="9"/>
      <c r="P8" s="6"/>
      <c r="Q8" s="6"/>
      <c r="R8" s="6"/>
      <c r="S8" s="3"/>
      <c r="T8" s="3"/>
      <c r="U8" s="3"/>
    </row>
    <row r="9" spans="2:21" ht="36.5" thickBot="1" x14ac:dyDescent="0.4">
      <c r="B9" s="20" t="s">
        <v>1</v>
      </c>
      <c r="C9" s="4" t="s">
        <v>2</v>
      </c>
      <c r="D9" s="4" t="s">
        <v>3</v>
      </c>
      <c r="E9" s="4" t="s">
        <v>4</v>
      </c>
      <c r="F9" s="4" t="s">
        <v>7</v>
      </c>
      <c r="G9" s="4" t="s">
        <v>5</v>
      </c>
      <c r="I9" s="3"/>
      <c r="J9" s="3"/>
      <c r="K9" s="3"/>
      <c r="L9" s="3"/>
      <c r="M9" s="20" t="s">
        <v>1</v>
      </c>
      <c r="N9" s="4" t="s">
        <v>2</v>
      </c>
      <c r="O9" s="4" t="s">
        <v>3</v>
      </c>
      <c r="P9" s="4" t="s">
        <v>4</v>
      </c>
      <c r="Q9" s="4" t="s">
        <v>7</v>
      </c>
      <c r="R9" s="4" t="s">
        <v>5</v>
      </c>
      <c r="S9" s="3"/>
      <c r="T9" s="3"/>
      <c r="U9" s="3"/>
    </row>
    <row r="10" spans="2:21" ht="15" thickTop="1" x14ac:dyDescent="0.35">
      <c r="B10" s="10">
        <v>1</v>
      </c>
      <c r="C10" s="11">
        <v>0</v>
      </c>
      <c r="D10" s="11">
        <v>97.68</v>
      </c>
      <c r="E10" s="11">
        <v>18.5</v>
      </c>
      <c r="F10" s="11">
        <v>34.700000000000003</v>
      </c>
      <c r="G10" s="11">
        <f>+F10-E10</f>
        <v>16.200000000000003</v>
      </c>
      <c r="I10" s="3"/>
      <c r="J10" s="3"/>
      <c r="K10" s="3"/>
      <c r="L10" s="3"/>
      <c r="M10" s="10">
        <v>1</v>
      </c>
      <c r="N10" s="11">
        <v>0</v>
      </c>
      <c r="O10" s="11">
        <v>68.2</v>
      </c>
      <c r="P10" s="21">
        <f t="shared" ref="P10:Q12" si="0">+AVERAGE(E10,E26,E41)</f>
        <v>18.400000000000002</v>
      </c>
      <c r="Q10" s="21">
        <f t="shared" si="0"/>
        <v>34.433333333333337</v>
      </c>
      <c r="R10" s="21">
        <f>+Q10-P10</f>
        <v>16.033333333333335</v>
      </c>
      <c r="S10" s="3"/>
      <c r="T10" s="3"/>
      <c r="U10" s="3"/>
    </row>
    <row r="11" spans="2:21" x14ac:dyDescent="0.35">
      <c r="B11" s="10">
        <v>2</v>
      </c>
      <c r="C11" s="11">
        <f>+D10</f>
        <v>97.68</v>
      </c>
      <c r="D11" s="11">
        <v>592.71</v>
      </c>
      <c r="E11" s="11">
        <v>99.9</v>
      </c>
      <c r="F11" s="11">
        <v>128.80000000000001</v>
      </c>
      <c r="G11" s="11">
        <f t="shared" ref="G11:G12" si="1">+F11-E11</f>
        <v>28.900000000000006</v>
      </c>
      <c r="I11" s="3"/>
      <c r="J11" s="3"/>
      <c r="K11" s="3"/>
      <c r="L11" s="3"/>
      <c r="M11" s="10">
        <v>2</v>
      </c>
      <c r="N11" s="11">
        <f>+O10</f>
        <v>68.2</v>
      </c>
      <c r="O11" s="11">
        <v>361.5</v>
      </c>
      <c r="P11" s="21">
        <f t="shared" si="0"/>
        <v>99.7</v>
      </c>
      <c r="Q11" s="21">
        <f t="shared" si="0"/>
        <v>128.43333333333334</v>
      </c>
      <c r="R11" s="21">
        <f t="shared" ref="R11:R12" si="2">+Q11-P11</f>
        <v>28.733333333333334</v>
      </c>
      <c r="S11" s="3"/>
      <c r="T11" s="3"/>
      <c r="U11" s="3"/>
    </row>
    <row r="12" spans="2:21" x14ac:dyDescent="0.35">
      <c r="B12" s="10">
        <v>3</v>
      </c>
      <c r="C12" s="11">
        <f>+D11</f>
        <v>592.71</v>
      </c>
      <c r="D12" s="11">
        <v>976.5</v>
      </c>
      <c r="E12" s="11">
        <v>208.3</v>
      </c>
      <c r="F12" s="11">
        <v>223.9</v>
      </c>
      <c r="G12" s="11">
        <f t="shared" si="1"/>
        <v>15.599999999999994</v>
      </c>
      <c r="I12" s="3"/>
      <c r="J12" s="3"/>
      <c r="K12" s="3"/>
      <c r="L12" s="3"/>
      <c r="M12" s="10">
        <v>3</v>
      </c>
      <c r="N12" s="11">
        <f>+O11</f>
        <v>361.5</v>
      </c>
      <c r="O12" s="11">
        <v>685.53</v>
      </c>
      <c r="P12" s="21">
        <f t="shared" si="0"/>
        <v>207.93333333333337</v>
      </c>
      <c r="Q12" s="21">
        <f t="shared" si="0"/>
        <v>223.93333333333331</v>
      </c>
      <c r="R12" s="21">
        <f t="shared" si="2"/>
        <v>15.999999999999943</v>
      </c>
      <c r="S12" s="3"/>
      <c r="T12" s="3"/>
      <c r="U12" s="3"/>
    </row>
    <row r="13" spans="2:21" x14ac:dyDescent="0.35">
      <c r="B13" s="11"/>
      <c r="C13" s="11">
        <f>+D12</f>
        <v>976.5</v>
      </c>
      <c r="D13" s="11">
        <f>+D6</f>
        <v>3</v>
      </c>
      <c r="E13" s="11">
        <v>228.7</v>
      </c>
      <c r="F13" s="11"/>
      <c r="G13" s="11"/>
      <c r="I13" s="3"/>
      <c r="J13" s="3"/>
      <c r="K13" s="3"/>
      <c r="L13" s="3"/>
      <c r="M13" s="11"/>
      <c r="N13" s="11">
        <f>+O12</f>
        <v>685.53</v>
      </c>
      <c r="O13" s="11">
        <f>+O6</f>
        <v>1008.3</v>
      </c>
      <c r="P13" s="21">
        <f>+AVERAGE(E13,E29,E44)</f>
        <v>228.46666666666667</v>
      </c>
      <c r="Q13" s="11"/>
      <c r="R13" s="11"/>
      <c r="S13" s="3"/>
      <c r="T13" s="3"/>
      <c r="U13" s="3"/>
    </row>
    <row r="14" spans="2:21" ht="15" thickBot="1" x14ac:dyDescent="0.4">
      <c r="B14" s="11"/>
      <c r="C14" s="11"/>
      <c r="D14" s="11"/>
      <c r="E14" s="11"/>
      <c r="F14" s="11"/>
      <c r="G14" s="11"/>
      <c r="I14" s="3"/>
      <c r="J14" s="3"/>
      <c r="K14" s="3"/>
      <c r="L14" s="3"/>
      <c r="M14" s="11"/>
      <c r="N14" s="11"/>
      <c r="O14" s="11"/>
      <c r="P14" s="11"/>
      <c r="Q14" s="11"/>
      <c r="R14" s="11"/>
      <c r="S14" s="3"/>
      <c r="T14" s="3"/>
      <c r="U14" s="3"/>
    </row>
    <row r="15" spans="2:21" ht="15" thickBot="1" x14ac:dyDescent="0.4">
      <c r="C15" s="11"/>
      <c r="D15" s="13" t="s">
        <v>8</v>
      </c>
      <c r="E15" s="14">
        <f>+E13/60</f>
        <v>3.8116666666666665</v>
      </c>
      <c r="F15" s="11"/>
      <c r="I15" s="3"/>
      <c r="J15" s="3"/>
      <c r="K15" s="3"/>
      <c r="L15" s="3"/>
      <c r="M15" s="6"/>
      <c r="N15" s="99" t="s">
        <v>18</v>
      </c>
      <c r="O15" s="100"/>
      <c r="P15" s="14">
        <f>+P13/60</f>
        <v>3.8077777777777779</v>
      </c>
      <c r="Q15" s="3"/>
      <c r="R15" s="22">
        <f>+AVERAGE(R10:R12)</f>
        <v>20.255555555555535</v>
      </c>
      <c r="S15" s="3"/>
      <c r="T15" s="3"/>
      <c r="U15" s="3"/>
    </row>
    <row r="16" spans="2:21" x14ac:dyDescent="0.35">
      <c r="B16" s="12"/>
      <c r="C16" s="11"/>
      <c r="F16" s="11"/>
      <c r="I16" s="3"/>
      <c r="J16" s="3"/>
      <c r="K16" s="3"/>
      <c r="L16" s="3"/>
      <c r="S16" s="3"/>
      <c r="T16" s="3"/>
      <c r="U16" s="3"/>
    </row>
    <row r="17" spans="2:21" x14ac:dyDescent="0.35">
      <c r="I17" s="3"/>
      <c r="J17" s="3"/>
      <c r="K17" s="3"/>
      <c r="L17" s="3"/>
      <c r="P17" s="3"/>
      <c r="Q17" s="3"/>
      <c r="R17" s="3"/>
      <c r="S17" s="3"/>
    </row>
    <row r="18" spans="2:21" x14ac:dyDescent="0.35"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2:21" x14ac:dyDescent="0.35"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2:21" x14ac:dyDescent="0.35">
      <c r="B20" s="91" t="s">
        <v>13</v>
      </c>
      <c r="C20" s="92"/>
      <c r="D20" s="92"/>
      <c r="E20" s="11"/>
      <c r="F20" s="11"/>
      <c r="G20" s="1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2:21" x14ac:dyDescent="0.35">
      <c r="B21" s="91" t="s">
        <v>6</v>
      </c>
      <c r="C21" s="92"/>
      <c r="D21" s="9">
        <v>1008.3</v>
      </c>
      <c r="E21" s="11"/>
      <c r="F21" s="11"/>
      <c r="G21" s="1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2:21" x14ac:dyDescent="0.35">
      <c r="B22" s="91" t="s">
        <v>0</v>
      </c>
      <c r="C22" s="92"/>
      <c r="D22" s="9">
        <v>3</v>
      </c>
      <c r="E22" s="11"/>
      <c r="F22" s="11"/>
      <c r="G22" s="1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2:21" x14ac:dyDescent="0.35">
      <c r="B23" s="7" t="s">
        <v>16</v>
      </c>
      <c r="C23" s="8"/>
      <c r="D23" s="9">
        <v>2</v>
      </c>
      <c r="E23" s="11"/>
      <c r="F23" s="11"/>
      <c r="G23" s="1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2:21" x14ac:dyDescent="0.35">
      <c r="B24" s="11"/>
      <c r="C24" s="11"/>
      <c r="D24" s="11"/>
      <c r="E24" s="11"/>
      <c r="F24" s="11"/>
      <c r="G24" s="1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2:21" ht="14.5" customHeight="1" thickBot="1" x14ac:dyDescent="0.4">
      <c r="B25" s="15" t="s">
        <v>1</v>
      </c>
      <c r="C25" s="16" t="s">
        <v>14</v>
      </c>
      <c r="D25" s="16" t="s">
        <v>15</v>
      </c>
      <c r="E25" s="16" t="s">
        <v>4</v>
      </c>
      <c r="F25" s="16" t="s">
        <v>7</v>
      </c>
      <c r="G25" s="16" t="s">
        <v>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2:21" ht="15" thickTop="1" x14ac:dyDescent="0.35">
      <c r="B26" s="17">
        <v>1</v>
      </c>
      <c r="C26" s="11">
        <v>0</v>
      </c>
      <c r="D26" s="11">
        <v>97.68</v>
      </c>
      <c r="E26" s="18">
        <v>17.899999999999999</v>
      </c>
      <c r="F26" s="18">
        <v>33.5</v>
      </c>
      <c r="G26" s="18">
        <f>+F26-E26</f>
        <v>15.600000000000001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2:21" x14ac:dyDescent="0.35">
      <c r="B27" s="17">
        <v>2</v>
      </c>
      <c r="C27" s="11">
        <f>+D26</f>
        <v>97.68</v>
      </c>
      <c r="D27" s="11">
        <v>592.71</v>
      </c>
      <c r="E27" s="18">
        <v>98.7</v>
      </c>
      <c r="F27" s="18">
        <v>126.9</v>
      </c>
      <c r="G27" s="18">
        <f t="shared" ref="G27:G28" si="3">+F27-E27</f>
        <v>28.200000000000003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2:21" x14ac:dyDescent="0.35">
      <c r="B28" s="17">
        <v>3</v>
      </c>
      <c r="C28" s="11">
        <f>+D27</f>
        <v>592.71</v>
      </c>
      <c r="D28" s="11">
        <v>976.5</v>
      </c>
      <c r="E28" s="18">
        <v>206.4</v>
      </c>
      <c r="F28" s="18">
        <v>222.5</v>
      </c>
      <c r="G28" s="18">
        <f t="shared" si="3"/>
        <v>16.099999999999994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2:21" x14ac:dyDescent="0.3">
      <c r="B29" s="18"/>
      <c r="C29" s="11">
        <f>+D28</f>
        <v>976.5</v>
      </c>
      <c r="D29" s="11">
        <f>+D22</f>
        <v>3</v>
      </c>
      <c r="E29" s="18">
        <v>227.5</v>
      </c>
      <c r="F29" s="18"/>
      <c r="G29" s="1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2:21" ht="15" thickBot="1" x14ac:dyDescent="0.4">
      <c r="B30" s="11"/>
      <c r="C30" s="11"/>
      <c r="D30" s="11"/>
      <c r="E30" s="11"/>
      <c r="F30" s="11"/>
      <c r="G30" s="1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2:21" ht="15" thickBot="1" x14ac:dyDescent="0.4">
      <c r="B31" s="12"/>
      <c r="C31" s="11"/>
      <c r="D31" s="13" t="s">
        <v>8</v>
      </c>
      <c r="E31" s="14">
        <f>+E29/60</f>
        <v>3.7916666666666665</v>
      </c>
      <c r="F31" s="11"/>
      <c r="G31" s="1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2:21" x14ac:dyDescent="0.35"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30" x14ac:dyDescent="0.35"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30" x14ac:dyDescent="0.35"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30" x14ac:dyDescent="0.35">
      <c r="B35" s="91" t="s">
        <v>13</v>
      </c>
      <c r="C35" s="92"/>
      <c r="D35" s="92"/>
      <c r="E35" s="11"/>
      <c r="F35" s="11"/>
      <c r="G35" s="1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30" x14ac:dyDescent="0.35">
      <c r="B36" s="91" t="s">
        <v>6</v>
      </c>
      <c r="C36" s="92"/>
      <c r="D36" s="9">
        <v>1008.3</v>
      </c>
      <c r="E36" s="11"/>
      <c r="F36" s="11"/>
      <c r="G36" s="1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30" s="1" customFormat="1" ht="14.5" customHeight="1" x14ac:dyDescent="0.35">
      <c r="A37" s="6"/>
      <c r="B37" s="91" t="s">
        <v>0</v>
      </c>
      <c r="C37" s="92"/>
      <c r="D37" s="9">
        <v>3</v>
      </c>
      <c r="E37" s="11"/>
      <c r="F37" s="11"/>
      <c r="G37" s="11"/>
      <c r="V37" s="2"/>
      <c r="W37" s="2"/>
      <c r="X37" s="2"/>
      <c r="Y37" s="2"/>
      <c r="Z37" s="2"/>
      <c r="AA37" s="2"/>
      <c r="AB37" s="2"/>
      <c r="AC37" s="2"/>
      <c r="AD37" s="2"/>
    </row>
    <row r="38" spans="1:30" s="1" customFormat="1" ht="14.5" customHeight="1" x14ac:dyDescent="0.35">
      <c r="A38" s="6"/>
      <c r="B38" s="7" t="s">
        <v>16</v>
      </c>
      <c r="C38" s="8"/>
      <c r="D38" s="9">
        <v>3</v>
      </c>
      <c r="E38" s="11"/>
      <c r="F38" s="11"/>
      <c r="G38" s="11"/>
      <c r="V38" s="2"/>
      <c r="W38" s="2"/>
      <c r="X38" s="2"/>
      <c r="Y38" s="2"/>
      <c r="Z38" s="2"/>
      <c r="AA38" s="2"/>
      <c r="AB38" s="2"/>
      <c r="AC38" s="2"/>
      <c r="AD38" s="2"/>
    </row>
    <row r="39" spans="1:30" s="1" customFormat="1" ht="14.5" customHeight="1" x14ac:dyDescent="0.35">
      <c r="A39" s="6"/>
      <c r="B39" s="11"/>
      <c r="C39" s="11"/>
      <c r="D39" s="11"/>
      <c r="E39" s="11"/>
      <c r="F39" s="11"/>
      <c r="G39" s="11"/>
      <c r="V39" s="2"/>
      <c r="W39" s="2"/>
      <c r="X39" s="2"/>
      <c r="Y39" s="2"/>
      <c r="Z39" s="2"/>
      <c r="AA39" s="2"/>
      <c r="AB39" s="2"/>
      <c r="AC39" s="2"/>
      <c r="AD39" s="2"/>
    </row>
    <row r="40" spans="1:30" s="1" customFormat="1" ht="14.5" customHeight="1" thickBot="1" x14ac:dyDescent="0.4">
      <c r="A40" s="6"/>
      <c r="B40" s="15" t="s">
        <v>1</v>
      </c>
      <c r="C40" s="16" t="s">
        <v>14</v>
      </c>
      <c r="D40" s="16" t="s">
        <v>15</v>
      </c>
      <c r="E40" s="16" t="s">
        <v>4</v>
      </c>
      <c r="F40" s="16" t="s">
        <v>7</v>
      </c>
      <c r="G40" s="16" t="s">
        <v>5</v>
      </c>
      <c r="V40" s="2"/>
      <c r="W40" s="2"/>
      <c r="X40" s="2"/>
      <c r="Y40" s="2"/>
      <c r="Z40" s="2"/>
      <c r="AA40" s="2"/>
      <c r="AB40" s="2"/>
      <c r="AC40" s="2"/>
      <c r="AD40" s="2"/>
    </row>
    <row r="41" spans="1:30" s="1" customFormat="1" ht="14.5" customHeight="1" thickTop="1" x14ac:dyDescent="0.35">
      <c r="A41" s="6"/>
      <c r="B41" s="17">
        <v>1</v>
      </c>
      <c r="C41" s="18">
        <v>0</v>
      </c>
      <c r="D41" s="18">
        <v>98.85</v>
      </c>
      <c r="E41" s="18">
        <v>18.8</v>
      </c>
      <c r="F41" s="18">
        <v>35.1</v>
      </c>
      <c r="G41" s="18">
        <f>+F41-E41</f>
        <v>16.3</v>
      </c>
      <c r="V41" s="2"/>
      <c r="W41" s="2"/>
      <c r="X41" s="2"/>
      <c r="Y41" s="2"/>
      <c r="Z41" s="2"/>
      <c r="AA41" s="2"/>
      <c r="AB41" s="2"/>
      <c r="AC41" s="2"/>
      <c r="AD41" s="2"/>
    </row>
    <row r="42" spans="1:30" s="1" customFormat="1" ht="14.5" customHeight="1" x14ac:dyDescent="0.35">
      <c r="A42" s="6"/>
      <c r="B42" s="17">
        <v>2</v>
      </c>
      <c r="C42" s="18">
        <f>+D41</f>
        <v>98.85</v>
      </c>
      <c r="D42" s="18">
        <v>595.6</v>
      </c>
      <c r="E42" s="18">
        <v>100.5</v>
      </c>
      <c r="F42" s="18">
        <v>129.6</v>
      </c>
      <c r="G42" s="18">
        <f t="shared" ref="G42:G43" si="4">+F42-E42</f>
        <v>29.099999999999994</v>
      </c>
      <c r="V42" s="2"/>
      <c r="W42" s="2"/>
      <c r="X42" s="2"/>
      <c r="Y42" s="2"/>
      <c r="Z42" s="2"/>
      <c r="AA42" s="2"/>
      <c r="AB42" s="2"/>
      <c r="AC42" s="2"/>
      <c r="AD42" s="2"/>
    </row>
    <row r="43" spans="1:30" s="1" customFormat="1" ht="14.5" customHeight="1" x14ac:dyDescent="0.35">
      <c r="A43" s="6"/>
      <c r="B43" s="17">
        <v>3</v>
      </c>
      <c r="C43" s="18">
        <f>+D42</f>
        <v>595.6</v>
      </c>
      <c r="D43" s="18">
        <v>978.8</v>
      </c>
      <c r="E43" s="18">
        <v>209.1</v>
      </c>
      <c r="F43" s="18">
        <v>225.4</v>
      </c>
      <c r="G43" s="18">
        <f t="shared" si="4"/>
        <v>16.300000000000011</v>
      </c>
      <c r="V43" s="2"/>
      <c r="W43" s="2"/>
      <c r="X43" s="2"/>
      <c r="Y43" s="2"/>
      <c r="Z43" s="2"/>
      <c r="AA43" s="2"/>
      <c r="AB43" s="2"/>
      <c r="AC43" s="2"/>
      <c r="AD43" s="2"/>
    </row>
    <row r="44" spans="1:30" s="1" customFormat="1" ht="18.5" customHeight="1" x14ac:dyDescent="0.35">
      <c r="A44" s="6"/>
      <c r="B44" s="18"/>
      <c r="C44" s="18">
        <f>+D43</f>
        <v>978.8</v>
      </c>
      <c r="D44" s="18">
        <v>1010.7</v>
      </c>
      <c r="E44" s="18">
        <v>229.2</v>
      </c>
      <c r="F44" s="18"/>
      <c r="G44" s="18"/>
      <c r="V44" s="2"/>
      <c r="W44" s="2"/>
      <c r="X44" s="2"/>
      <c r="Y44" s="2"/>
      <c r="Z44" s="2"/>
      <c r="AA44" s="2"/>
      <c r="AB44" s="2"/>
      <c r="AC44" s="2"/>
      <c r="AD44" s="2"/>
    </row>
    <row r="45" spans="1:30" s="1" customFormat="1" ht="14.5" customHeight="1" thickBot="1" x14ac:dyDescent="0.4">
      <c r="A45" s="6"/>
      <c r="B45" s="11"/>
      <c r="C45" s="11"/>
      <c r="D45" s="11"/>
      <c r="E45" s="11"/>
      <c r="F45" s="11"/>
      <c r="G45" s="11"/>
      <c r="V45" s="2"/>
      <c r="W45" s="2"/>
      <c r="X45" s="2"/>
      <c r="Y45" s="2"/>
      <c r="Z45" s="2"/>
      <c r="AA45" s="2"/>
      <c r="AB45" s="2"/>
      <c r="AC45" s="2"/>
      <c r="AD45" s="2"/>
    </row>
    <row r="46" spans="1:30" s="1" customFormat="1" ht="12.5" thickBot="1" x14ac:dyDescent="0.4">
      <c r="A46" s="6"/>
      <c r="B46" s="12"/>
      <c r="C46" s="11"/>
      <c r="D46" s="13" t="s">
        <v>8</v>
      </c>
      <c r="E46" s="14">
        <f>+E44/60</f>
        <v>3.82</v>
      </c>
      <c r="F46" s="11"/>
      <c r="G46" s="11"/>
      <c r="V46" s="2"/>
      <c r="W46" s="2"/>
      <c r="X46" s="2"/>
      <c r="Y46" s="2"/>
      <c r="Z46" s="2"/>
      <c r="AA46" s="2"/>
      <c r="AB46" s="2"/>
      <c r="AC46" s="2"/>
      <c r="AD46" s="2"/>
    </row>
    <row r="47" spans="1:30" s="1" customFormat="1" ht="9.5" customHeight="1" x14ac:dyDescent="0.35">
      <c r="A47" s="6"/>
      <c r="B47" s="6"/>
      <c r="C47" s="6"/>
      <c r="D47" s="6"/>
      <c r="E47" s="6"/>
      <c r="F47" s="6"/>
      <c r="G47" s="6"/>
      <c r="V47" s="2"/>
      <c r="W47" s="2"/>
      <c r="X47" s="2"/>
      <c r="Y47" s="2"/>
      <c r="Z47" s="2"/>
      <c r="AA47" s="2"/>
      <c r="AB47" s="2"/>
      <c r="AC47" s="2"/>
      <c r="AD47" s="2"/>
    </row>
    <row r="48" spans="1:30" s="1" customFormat="1" ht="12" x14ac:dyDescent="0.35">
      <c r="A48" s="6"/>
      <c r="B48" s="6"/>
      <c r="C48" s="6"/>
      <c r="D48" s="6"/>
      <c r="E48" s="6"/>
      <c r="F48" s="6"/>
      <c r="G48" s="6"/>
      <c r="V48" s="2"/>
      <c r="W48" s="2"/>
      <c r="X48" s="2"/>
      <c r="Y48" s="2"/>
      <c r="Z48" s="2"/>
      <c r="AA48" s="2"/>
      <c r="AB48" s="2"/>
      <c r="AC48" s="2"/>
      <c r="AD48" s="2"/>
    </row>
  </sheetData>
  <mergeCells count="14">
    <mergeCell ref="M4:R4"/>
    <mergeCell ref="M5:O5"/>
    <mergeCell ref="M6:N6"/>
    <mergeCell ref="M7:N7"/>
    <mergeCell ref="N15:O15"/>
    <mergeCell ref="B35:D35"/>
    <mergeCell ref="B36:C36"/>
    <mergeCell ref="B37:C37"/>
    <mergeCell ref="B4:D4"/>
    <mergeCell ref="B5:C5"/>
    <mergeCell ref="B6:C6"/>
    <mergeCell ref="B20:D20"/>
    <mergeCell ref="B21:C21"/>
    <mergeCell ref="B22:C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9FE0F-6FCF-4CF8-ACCB-80607831DC71}">
  <dimension ref="A4:AD49"/>
  <sheetViews>
    <sheetView zoomScale="55" zoomScaleNormal="55" workbookViewId="0"/>
  </sheetViews>
  <sheetFormatPr baseColWidth="10" defaultRowHeight="14.5" x14ac:dyDescent="0.35"/>
  <cols>
    <col min="1" max="1" width="6.08984375" style="6" customWidth="1"/>
    <col min="2" max="2" width="8.1796875" style="6" customWidth="1"/>
    <col min="3" max="3" width="12.36328125" style="6" customWidth="1"/>
    <col min="4" max="4" width="13.08984375" style="6" customWidth="1"/>
    <col min="5" max="5" width="11.7265625" style="6" customWidth="1"/>
    <col min="6" max="6" width="11.453125" style="6" customWidth="1"/>
    <col min="7" max="7" width="10.81640625" style="6" customWidth="1"/>
    <col min="8" max="8" width="10.90625" style="3"/>
    <col min="9" max="9" width="10.90625" style="5"/>
    <col min="10" max="10" width="24.81640625" style="5" bestFit="1" customWidth="1"/>
    <col min="11" max="11" width="23.453125" style="5" bestFit="1" customWidth="1"/>
    <col min="12" max="12" width="27.90625" style="5" bestFit="1" customWidth="1"/>
    <col min="13" max="13" width="7.453125" style="5" customWidth="1"/>
    <col min="14" max="14" width="12.90625" style="5" customWidth="1"/>
    <col min="15" max="15" width="11" style="5" customWidth="1"/>
    <col min="16" max="16" width="12.453125" style="5" customWidth="1"/>
    <col min="17" max="17" width="11.54296875" style="5" customWidth="1"/>
    <col min="18" max="18" width="11.81640625" style="5" customWidth="1"/>
    <col min="19" max="19" width="27.90625" style="5" bestFit="1" customWidth="1"/>
    <col min="20" max="20" width="26" style="5" customWidth="1"/>
    <col min="21" max="21" width="27.26953125" style="5" bestFit="1" customWidth="1"/>
    <col min="22" max="30" width="10.90625" style="5"/>
    <col min="31" max="16384" width="10.90625" style="3"/>
  </cols>
  <sheetData>
    <row r="4" spans="2:21" ht="16" thickBot="1" x14ac:dyDescent="0.4">
      <c r="B4" s="91" t="s">
        <v>9</v>
      </c>
      <c r="C4" s="92"/>
      <c r="D4" s="92"/>
      <c r="I4" s="3"/>
      <c r="J4" s="3"/>
      <c r="K4" s="3"/>
      <c r="L4" s="3"/>
      <c r="M4" s="101" t="s">
        <v>22</v>
      </c>
      <c r="N4" s="101"/>
      <c r="O4" s="101"/>
      <c r="P4" s="101"/>
      <c r="Q4" s="101"/>
      <c r="R4" s="101"/>
      <c r="S4" s="3"/>
      <c r="T4" s="3"/>
      <c r="U4" s="3"/>
    </row>
    <row r="5" spans="2:21" ht="15" thickTop="1" x14ac:dyDescent="0.35">
      <c r="B5" s="91" t="s">
        <v>6</v>
      </c>
      <c r="C5" s="92"/>
      <c r="D5" s="9">
        <v>687.11</v>
      </c>
      <c r="I5" s="3"/>
      <c r="J5" s="3"/>
      <c r="K5" s="3"/>
      <c r="L5" s="3"/>
      <c r="M5" s="91" t="s">
        <v>9</v>
      </c>
      <c r="N5" s="92"/>
      <c r="O5" s="92"/>
      <c r="P5" s="6"/>
      <c r="Q5" s="6"/>
      <c r="R5" s="6"/>
      <c r="S5" s="3"/>
      <c r="T5" s="3"/>
      <c r="U5" s="3"/>
    </row>
    <row r="6" spans="2:21" x14ac:dyDescent="0.35">
      <c r="B6" s="91" t="s">
        <v>0</v>
      </c>
      <c r="C6" s="92"/>
      <c r="D6" s="9">
        <v>2</v>
      </c>
      <c r="I6" s="3"/>
      <c r="J6" s="3"/>
      <c r="K6" s="3"/>
      <c r="L6" s="3"/>
      <c r="M6" s="91" t="s">
        <v>6</v>
      </c>
      <c r="N6" s="92"/>
      <c r="O6" s="9">
        <v>687.11</v>
      </c>
      <c r="P6" s="6"/>
      <c r="Q6" s="6"/>
      <c r="R6" s="6"/>
      <c r="S6" s="3"/>
      <c r="T6" s="3"/>
      <c r="U6" s="3"/>
    </row>
    <row r="7" spans="2:21" x14ac:dyDescent="0.35">
      <c r="B7" s="7" t="s">
        <v>16</v>
      </c>
      <c r="C7" s="8"/>
      <c r="D7" s="9">
        <v>1</v>
      </c>
      <c r="I7" s="3"/>
      <c r="J7" s="3"/>
      <c r="K7" s="3"/>
      <c r="L7" s="3"/>
      <c r="M7" s="91" t="s">
        <v>0</v>
      </c>
      <c r="N7" s="92"/>
      <c r="O7" s="9">
        <v>2</v>
      </c>
      <c r="P7" s="6"/>
      <c r="Q7" s="6"/>
      <c r="R7" s="6"/>
      <c r="S7" s="3"/>
      <c r="T7" s="3"/>
      <c r="U7" s="3"/>
    </row>
    <row r="8" spans="2:21" x14ac:dyDescent="0.35">
      <c r="I8" s="3"/>
      <c r="J8" s="3"/>
      <c r="K8" s="3"/>
      <c r="L8" s="3"/>
      <c r="M8" s="7"/>
      <c r="N8" s="8"/>
      <c r="O8" s="9"/>
      <c r="P8" s="6"/>
      <c r="Q8" s="6"/>
      <c r="R8" s="6"/>
      <c r="S8" s="3"/>
      <c r="T8" s="3"/>
      <c r="U8" s="3"/>
    </row>
    <row r="9" spans="2:21" ht="24.5" thickBot="1" x14ac:dyDescent="0.4">
      <c r="B9" s="20" t="s">
        <v>1</v>
      </c>
      <c r="C9" s="4" t="s">
        <v>2</v>
      </c>
      <c r="D9" s="4" t="s">
        <v>3</v>
      </c>
      <c r="E9" s="4" t="s">
        <v>4</v>
      </c>
      <c r="F9" s="4" t="s">
        <v>7</v>
      </c>
      <c r="G9" s="4" t="s">
        <v>5</v>
      </c>
      <c r="I9" s="3"/>
      <c r="J9" s="3"/>
      <c r="K9" s="3"/>
      <c r="L9" s="3"/>
      <c r="M9" s="20" t="s">
        <v>1</v>
      </c>
      <c r="N9" s="4" t="s">
        <v>2</v>
      </c>
      <c r="O9" s="4" t="s">
        <v>3</v>
      </c>
      <c r="P9" s="4" t="s">
        <v>4</v>
      </c>
      <c r="Q9" s="4" t="s">
        <v>7</v>
      </c>
      <c r="R9" s="4" t="s">
        <v>5</v>
      </c>
      <c r="S9" s="3"/>
      <c r="T9" s="3"/>
      <c r="U9" s="3"/>
    </row>
    <row r="10" spans="2:21" ht="15" thickTop="1" x14ac:dyDescent="0.35">
      <c r="B10" s="10">
        <v>1</v>
      </c>
      <c r="C10" s="11">
        <v>0</v>
      </c>
      <c r="D10" s="11">
        <v>237.45</v>
      </c>
      <c r="E10" s="11">
        <v>74.900000000000006</v>
      </c>
      <c r="F10" s="11">
        <v>103.1</v>
      </c>
      <c r="G10" s="11">
        <f>+F10-E10</f>
        <v>28.199999999999989</v>
      </c>
      <c r="I10" s="3"/>
      <c r="J10" s="3"/>
      <c r="K10" s="3"/>
      <c r="L10" s="3"/>
      <c r="M10" s="10">
        <v>1</v>
      </c>
      <c r="N10" s="11">
        <v>0</v>
      </c>
      <c r="O10" s="11">
        <v>237.45</v>
      </c>
      <c r="P10" s="21">
        <f>+AVERAGE(E10,E26,E41)</f>
        <v>74.86666666666666</v>
      </c>
      <c r="Q10" s="21">
        <f>+AVERAGE(F10,F26,F41)</f>
        <v>102.93333333333334</v>
      </c>
      <c r="R10" s="21">
        <f>+Q10-P10</f>
        <v>28.066666666666677</v>
      </c>
      <c r="S10" s="3"/>
      <c r="T10" s="3"/>
      <c r="U10" s="3"/>
    </row>
    <row r="11" spans="2:21" x14ac:dyDescent="0.35">
      <c r="B11" s="10">
        <v>2</v>
      </c>
      <c r="C11" s="11">
        <f>+D10</f>
        <v>237.45</v>
      </c>
      <c r="D11" s="11">
        <v>627.45000000000005</v>
      </c>
      <c r="E11" s="11">
        <v>147.9</v>
      </c>
      <c r="F11" s="11">
        <v>170.9</v>
      </c>
      <c r="G11" s="11">
        <f t="shared" ref="G11" si="0">+F11-E11</f>
        <v>23</v>
      </c>
      <c r="I11" s="3"/>
      <c r="J11" s="3"/>
      <c r="K11" s="3"/>
      <c r="L11" s="3"/>
      <c r="M11" s="10">
        <v>2</v>
      </c>
      <c r="N11" s="11">
        <f>+O10</f>
        <v>237.45</v>
      </c>
      <c r="O11" s="11">
        <v>627.45000000000005</v>
      </c>
      <c r="P11" s="21">
        <f>+AVERAGE(E11,E27,E42)</f>
        <v>147.80000000000001</v>
      </c>
      <c r="Q11" s="21">
        <f>+AVERAGE(F11,F27,F42)</f>
        <v>170.9666666666667</v>
      </c>
      <c r="R11" s="21">
        <f t="shared" ref="R11" si="1">+Q11-P11</f>
        <v>23.166666666666686</v>
      </c>
      <c r="S11" s="3"/>
      <c r="T11" s="3"/>
      <c r="U11" s="3"/>
    </row>
    <row r="12" spans="2:21" x14ac:dyDescent="0.35">
      <c r="B12" s="10"/>
      <c r="C12" s="11">
        <f>+D11</f>
        <v>627.45000000000005</v>
      </c>
      <c r="D12" s="11">
        <f>+D5</f>
        <v>687.11</v>
      </c>
      <c r="E12" s="11">
        <v>185.5</v>
      </c>
      <c r="F12" s="11"/>
      <c r="G12" s="11"/>
      <c r="I12" s="3"/>
      <c r="J12" s="3"/>
      <c r="K12" s="3"/>
      <c r="L12" s="3"/>
      <c r="M12" s="10"/>
      <c r="N12" s="11">
        <f>+O11</f>
        <v>627.45000000000005</v>
      </c>
      <c r="O12" s="11">
        <f>+O6</f>
        <v>687.11</v>
      </c>
      <c r="P12" s="21">
        <f>+AVERAGE(E12,E28,E43)</f>
        <v>185.6</v>
      </c>
      <c r="Q12" s="21"/>
      <c r="R12" s="21"/>
      <c r="S12" s="3"/>
      <c r="T12" s="3"/>
      <c r="U12" s="3"/>
    </row>
    <row r="13" spans="2:21" ht="15" thickBot="1" x14ac:dyDescent="0.4">
      <c r="B13" s="11"/>
      <c r="C13" s="11"/>
      <c r="D13" s="11"/>
      <c r="E13" s="11"/>
      <c r="F13" s="11"/>
      <c r="G13" s="11"/>
      <c r="I13" s="3"/>
      <c r="J13" s="3"/>
      <c r="K13" s="3"/>
      <c r="L13" s="3"/>
      <c r="M13" s="11"/>
      <c r="N13" s="11"/>
      <c r="O13" s="11"/>
      <c r="P13" s="21"/>
      <c r="Q13" s="11"/>
      <c r="R13" s="11"/>
      <c r="S13" s="3"/>
      <c r="T13" s="3"/>
      <c r="U13" s="3"/>
    </row>
    <row r="14" spans="2:21" ht="15" thickBot="1" x14ac:dyDescent="0.4">
      <c r="B14" s="11"/>
      <c r="C14" s="11"/>
      <c r="D14" s="13" t="s">
        <v>8</v>
      </c>
      <c r="E14" s="14">
        <f>+E12/60</f>
        <v>3.0916666666666668</v>
      </c>
      <c r="F14" s="11"/>
      <c r="G14" s="11"/>
      <c r="I14" s="3"/>
      <c r="J14" s="3"/>
      <c r="K14" s="3"/>
      <c r="L14" s="3"/>
      <c r="M14" s="11"/>
      <c r="N14" s="99" t="s">
        <v>18</v>
      </c>
      <c r="O14" s="100"/>
      <c r="P14" s="14">
        <f>+P12/60</f>
        <v>3.0933333333333333</v>
      </c>
      <c r="Q14" s="3"/>
      <c r="R14" s="22">
        <f>+AVERAGE(R10:R12)</f>
        <v>25.616666666666681</v>
      </c>
      <c r="S14" s="3"/>
      <c r="T14" s="3"/>
      <c r="U14" s="3"/>
    </row>
    <row r="15" spans="2:21" x14ac:dyDescent="0.35">
      <c r="C15" s="11"/>
      <c r="F15" s="11"/>
      <c r="I15" s="3"/>
      <c r="J15" s="3"/>
      <c r="K15" s="3"/>
      <c r="L15" s="3"/>
      <c r="M15" s="6"/>
      <c r="S15" s="3"/>
      <c r="T15" s="3"/>
      <c r="U15" s="3"/>
    </row>
    <row r="16" spans="2:21" x14ac:dyDescent="0.35">
      <c r="B16" s="12"/>
      <c r="C16" s="11"/>
      <c r="F16" s="11"/>
      <c r="I16" s="3"/>
      <c r="J16" s="3"/>
      <c r="K16" s="3"/>
      <c r="L16" s="3"/>
      <c r="M16" s="3"/>
      <c r="N16" s="3"/>
      <c r="P16" s="3"/>
      <c r="Q16" s="3"/>
      <c r="R16" s="3"/>
      <c r="S16" s="3"/>
      <c r="T16" s="3"/>
      <c r="U16" s="3"/>
    </row>
    <row r="17" spans="2:21" x14ac:dyDescent="0.35">
      <c r="I17" s="3"/>
      <c r="J17" s="3"/>
      <c r="K17" s="3"/>
      <c r="L17" s="3"/>
      <c r="P17" s="3"/>
      <c r="Q17" s="3"/>
      <c r="R17" s="3"/>
      <c r="S17" s="3"/>
    </row>
    <row r="18" spans="2:21" x14ac:dyDescent="0.35"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2:21" x14ac:dyDescent="0.35"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2:21" x14ac:dyDescent="0.35">
      <c r="B20" s="91" t="s">
        <v>9</v>
      </c>
      <c r="C20" s="92"/>
      <c r="D20" s="92"/>
      <c r="E20" s="11"/>
      <c r="F20" s="11"/>
      <c r="G20" s="1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2:21" x14ac:dyDescent="0.35">
      <c r="B21" s="91" t="s">
        <v>6</v>
      </c>
      <c r="C21" s="92"/>
      <c r="D21" s="9">
        <v>687.11</v>
      </c>
      <c r="E21" s="11"/>
      <c r="F21" s="11"/>
      <c r="G21" s="1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2:21" x14ac:dyDescent="0.35">
      <c r="B22" s="91" t="s">
        <v>0</v>
      </c>
      <c r="C22" s="92"/>
      <c r="D22" s="9">
        <v>2</v>
      </c>
      <c r="E22" s="11"/>
      <c r="F22" s="11"/>
      <c r="G22" s="1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2:21" x14ac:dyDescent="0.35">
      <c r="B23" s="7" t="s">
        <v>16</v>
      </c>
      <c r="C23" s="8"/>
      <c r="D23" s="9">
        <v>2</v>
      </c>
      <c r="E23" s="11"/>
      <c r="F23" s="11"/>
      <c r="G23" s="1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2:21" x14ac:dyDescent="0.35">
      <c r="B24" s="11"/>
      <c r="C24" s="11"/>
      <c r="D24" s="11"/>
      <c r="E24" s="11"/>
      <c r="F24" s="11"/>
      <c r="G24" s="1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2:21" ht="14.5" customHeight="1" thickBot="1" x14ac:dyDescent="0.4">
      <c r="B25" s="15" t="s">
        <v>1</v>
      </c>
      <c r="C25" s="16" t="s">
        <v>14</v>
      </c>
      <c r="D25" s="16" t="s">
        <v>15</v>
      </c>
      <c r="E25" s="16" t="s">
        <v>4</v>
      </c>
      <c r="F25" s="16" t="s">
        <v>7</v>
      </c>
      <c r="G25" s="16" t="s">
        <v>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2:21" ht="15" thickTop="1" x14ac:dyDescent="0.35">
      <c r="B26" s="17">
        <v>1</v>
      </c>
      <c r="C26" s="11">
        <v>0</v>
      </c>
      <c r="D26" s="11">
        <v>237.45</v>
      </c>
      <c r="E26" s="18">
        <v>75.599999999999994</v>
      </c>
      <c r="F26" s="18">
        <v>104</v>
      </c>
      <c r="G26" s="18">
        <f>+F26-E26</f>
        <v>28.400000000000006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2:21" x14ac:dyDescent="0.35">
      <c r="B27" s="17">
        <v>2</v>
      </c>
      <c r="C27" s="11">
        <f>+D26</f>
        <v>237.45</v>
      </c>
      <c r="D27" s="11">
        <v>627.45000000000005</v>
      </c>
      <c r="E27" s="18">
        <v>149.19999999999999</v>
      </c>
      <c r="F27" s="18">
        <v>172.2</v>
      </c>
      <c r="G27" s="18">
        <f>+F27-E27</f>
        <v>23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2:21" x14ac:dyDescent="0.35">
      <c r="B28" s="17"/>
      <c r="C28" s="11">
        <f>+D27</f>
        <v>627.45000000000005</v>
      </c>
      <c r="D28" s="11">
        <f>+D21</f>
        <v>687.11</v>
      </c>
      <c r="E28" s="18">
        <v>186.4</v>
      </c>
      <c r="F28" s="18"/>
      <c r="G28" s="1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2:21" ht="15" thickBot="1" x14ac:dyDescent="0.35">
      <c r="B29" s="18"/>
      <c r="C29" s="11"/>
      <c r="D29" s="11"/>
      <c r="E29" s="18"/>
      <c r="F29" s="18"/>
      <c r="G29" s="1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2:21" ht="15" thickBot="1" x14ac:dyDescent="0.4">
      <c r="B30" s="11"/>
      <c r="C30" s="11"/>
      <c r="D30" s="13" t="s">
        <v>8</v>
      </c>
      <c r="E30" s="14">
        <f>+E28/60</f>
        <v>3.1066666666666669</v>
      </c>
      <c r="F30" s="11"/>
      <c r="G30" s="1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2:21" x14ac:dyDescent="0.35">
      <c r="B31" s="12"/>
      <c r="C31" s="11"/>
      <c r="F31" s="11"/>
      <c r="G31" s="1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2:21" x14ac:dyDescent="0.35"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30" x14ac:dyDescent="0.35"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30" x14ac:dyDescent="0.35"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30" x14ac:dyDescent="0.35">
      <c r="B35" s="91" t="s">
        <v>9</v>
      </c>
      <c r="C35" s="92"/>
      <c r="D35" s="92"/>
      <c r="E35" s="11"/>
      <c r="F35" s="11"/>
      <c r="G35" s="1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30" x14ac:dyDescent="0.35">
      <c r="B36" s="91" t="s">
        <v>6</v>
      </c>
      <c r="C36" s="92"/>
      <c r="D36" s="9">
        <v>687.11</v>
      </c>
      <c r="E36" s="11"/>
      <c r="F36" s="11"/>
      <c r="G36" s="1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30" s="1" customFormat="1" ht="14.5" customHeight="1" x14ac:dyDescent="0.35">
      <c r="A37" s="6"/>
      <c r="B37" s="91" t="s">
        <v>0</v>
      </c>
      <c r="C37" s="92"/>
      <c r="D37" s="9">
        <v>2</v>
      </c>
      <c r="E37" s="11"/>
      <c r="F37" s="11"/>
      <c r="G37" s="11"/>
      <c r="V37" s="2"/>
      <c r="W37" s="2"/>
      <c r="X37" s="2"/>
      <c r="Y37" s="2"/>
      <c r="Z37" s="2"/>
      <c r="AA37" s="2"/>
      <c r="AB37" s="2"/>
      <c r="AC37" s="2"/>
      <c r="AD37" s="2"/>
    </row>
    <row r="38" spans="1:30" s="1" customFormat="1" ht="14.5" customHeight="1" x14ac:dyDescent="0.35">
      <c r="A38" s="6"/>
      <c r="B38" s="7" t="s">
        <v>16</v>
      </c>
      <c r="C38" s="8"/>
      <c r="D38" s="9">
        <v>3</v>
      </c>
      <c r="E38" s="11"/>
      <c r="F38" s="11"/>
      <c r="G38" s="11"/>
      <c r="V38" s="2"/>
      <c r="W38" s="2"/>
      <c r="X38" s="2"/>
      <c r="Y38" s="2"/>
      <c r="Z38" s="2"/>
      <c r="AA38" s="2"/>
      <c r="AB38" s="2"/>
      <c r="AC38" s="2"/>
      <c r="AD38" s="2"/>
    </row>
    <row r="39" spans="1:30" s="1" customFormat="1" ht="14.5" customHeight="1" x14ac:dyDescent="0.35">
      <c r="A39" s="6"/>
      <c r="B39" s="11"/>
      <c r="C39" s="11"/>
      <c r="D39" s="11"/>
      <c r="E39" s="11"/>
      <c r="F39" s="11"/>
      <c r="G39" s="11"/>
      <c r="V39" s="2"/>
      <c r="W39" s="2"/>
      <c r="X39" s="2"/>
      <c r="Y39" s="2"/>
      <c r="Z39" s="2"/>
      <c r="AA39" s="2"/>
      <c r="AB39" s="2"/>
      <c r="AC39" s="2"/>
      <c r="AD39" s="2"/>
    </row>
    <row r="40" spans="1:30" s="1" customFormat="1" ht="14.5" customHeight="1" thickBot="1" x14ac:dyDescent="0.4">
      <c r="A40" s="6"/>
      <c r="B40" s="15" t="s">
        <v>1</v>
      </c>
      <c r="C40" s="16" t="s">
        <v>14</v>
      </c>
      <c r="D40" s="16" t="s">
        <v>15</v>
      </c>
      <c r="E40" s="16" t="s">
        <v>4</v>
      </c>
      <c r="F40" s="16" t="s">
        <v>7</v>
      </c>
      <c r="G40" s="16" t="s">
        <v>5</v>
      </c>
      <c r="V40" s="2"/>
      <c r="W40" s="2"/>
      <c r="X40" s="2"/>
      <c r="Y40" s="2"/>
      <c r="Z40" s="2"/>
      <c r="AA40" s="2"/>
      <c r="AB40" s="2"/>
      <c r="AC40" s="2"/>
      <c r="AD40" s="2"/>
    </row>
    <row r="41" spans="1:30" s="1" customFormat="1" ht="14.5" customHeight="1" thickTop="1" x14ac:dyDescent="0.35">
      <c r="A41" s="6"/>
      <c r="B41" s="17">
        <v>1</v>
      </c>
      <c r="C41" s="18">
        <v>0</v>
      </c>
      <c r="D41" s="18">
        <v>235.2</v>
      </c>
      <c r="E41" s="18">
        <v>74.099999999999994</v>
      </c>
      <c r="F41" s="18">
        <v>101.7</v>
      </c>
      <c r="G41" s="18">
        <f>+F41-E41</f>
        <v>27.600000000000009</v>
      </c>
      <c r="V41" s="2"/>
      <c r="W41" s="2"/>
      <c r="X41" s="2"/>
      <c r="Y41" s="2"/>
      <c r="Z41" s="2"/>
      <c r="AA41" s="2"/>
      <c r="AB41" s="2"/>
      <c r="AC41" s="2"/>
      <c r="AD41" s="2"/>
    </row>
    <row r="42" spans="1:30" s="1" customFormat="1" ht="14.5" customHeight="1" x14ac:dyDescent="0.35">
      <c r="A42" s="6"/>
      <c r="B42" s="17">
        <v>2</v>
      </c>
      <c r="C42" s="18">
        <f>+D41</f>
        <v>235.2</v>
      </c>
      <c r="D42" s="18">
        <v>625</v>
      </c>
      <c r="E42" s="18">
        <v>146.30000000000001</v>
      </c>
      <c r="F42" s="18">
        <v>169.8</v>
      </c>
      <c r="G42" s="18">
        <f>+F42-E42</f>
        <v>23.5</v>
      </c>
      <c r="V42" s="2"/>
      <c r="W42" s="2"/>
      <c r="X42" s="2"/>
      <c r="Y42" s="2"/>
      <c r="Z42" s="2"/>
      <c r="AA42" s="2"/>
      <c r="AB42" s="2"/>
      <c r="AC42" s="2"/>
      <c r="AD42" s="2"/>
    </row>
    <row r="43" spans="1:30" s="1" customFormat="1" ht="14.5" customHeight="1" x14ac:dyDescent="0.3">
      <c r="A43" s="6"/>
      <c r="B43" s="17"/>
      <c r="C43" s="18">
        <f>+D42</f>
        <v>625</v>
      </c>
      <c r="D43" s="18">
        <f>+D36</f>
        <v>687.11</v>
      </c>
      <c r="E43" s="18">
        <v>184.9</v>
      </c>
      <c r="F43" s="18"/>
      <c r="G43" s="19"/>
      <c r="V43" s="2"/>
      <c r="W43" s="2"/>
      <c r="X43" s="2"/>
      <c r="Y43" s="2"/>
      <c r="Z43" s="2"/>
      <c r="AA43" s="2"/>
      <c r="AB43" s="2"/>
      <c r="AC43" s="2"/>
      <c r="AD43" s="2"/>
    </row>
    <row r="44" spans="1:30" s="1" customFormat="1" ht="18.5" customHeight="1" thickBot="1" x14ac:dyDescent="0.4">
      <c r="A44" s="6"/>
      <c r="B44" s="18"/>
      <c r="C44" s="18"/>
      <c r="D44" s="18"/>
      <c r="E44" s="18"/>
      <c r="F44" s="18"/>
      <c r="G44" s="18"/>
      <c r="V44" s="2"/>
      <c r="W44" s="2"/>
      <c r="X44" s="2"/>
      <c r="Y44" s="2"/>
      <c r="Z44" s="2"/>
      <c r="AA44" s="2"/>
      <c r="AB44" s="2"/>
      <c r="AC44" s="2"/>
      <c r="AD44" s="2"/>
    </row>
    <row r="45" spans="1:30" s="1" customFormat="1" ht="14.5" customHeight="1" thickBot="1" x14ac:dyDescent="0.4">
      <c r="A45" s="6"/>
      <c r="B45" s="11"/>
      <c r="C45" s="11"/>
      <c r="D45" s="13" t="s">
        <v>8</v>
      </c>
      <c r="E45" s="14">
        <f>+E43/60</f>
        <v>3.0816666666666666</v>
      </c>
      <c r="F45" s="11"/>
      <c r="G45" s="11"/>
      <c r="V45" s="2"/>
      <c r="W45" s="2"/>
      <c r="X45" s="2"/>
      <c r="Y45" s="2"/>
      <c r="Z45" s="2"/>
      <c r="AA45" s="2"/>
      <c r="AB45" s="2"/>
      <c r="AC45" s="2"/>
      <c r="AD45" s="2"/>
    </row>
    <row r="46" spans="1:30" s="1" customFormat="1" ht="12" x14ac:dyDescent="0.35">
      <c r="A46" s="6"/>
      <c r="B46" s="12"/>
      <c r="C46" s="11"/>
      <c r="F46" s="11"/>
      <c r="G46" s="11"/>
      <c r="V46" s="2"/>
      <c r="W46" s="2"/>
      <c r="X46" s="2"/>
      <c r="Y46" s="2"/>
      <c r="Z46" s="2"/>
      <c r="AA46" s="2"/>
      <c r="AB46" s="2"/>
      <c r="AC46" s="2"/>
      <c r="AD46" s="2"/>
    </row>
    <row r="47" spans="1:30" s="1" customFormat="1" ht="9.5" customHeight="1" x14ac:dyDescent="0.35">
      <c r="A47" s="6"/>
      <c r="B47" s="6"/>
      <c r="C47" s="6"/>
      <c r="D47" s="6"/>
      <c r="E47" s="6"/>
      <c r="F47" s="6"/>
      <c r="G47" s="6"/>
      <c r="V47" s="2"/>
      <c r="W47" s="2"/>
      <c r="X47" s="2"/>
      <c r="Y47" s="2"/>
      <c r="Z47" s="2"/>
      <c r="AA47" s="2"/>
      <c r="AB47" s="2"/>
      <c r="AC47" s="2"/>
      <c r="AD47" s="2"/>
    </row>
    <row r="48" spans="1:30" s="1" customFormat="1" ht="12" x14ac:dyDescent="0.35">
      <c r="A48" s="6"/>
      <c r="B48" s="6"/>
      <c r="C48" s="6"/>
      <c r="D48" s="6"/>
      <c r="E48" s="6"/>
      <c r="F48" s="6"/>
      <c r="G48" s="6"/>
      <c r="V48" s="2"/>
      <c r="W48" s="2"/>
      <c r="X48" s="2"/>
      <c r="Y48" s="2"/>
      <c r="Z48" s="2"/>
      <c r="AA48" s="2"/>
      <c r="AB48" s="2"/>
      <c r="AC48" s="2"/>
      <c r="AD48" s="2"/>
    </row>
    <row r="49" spans="1:30" s="1" customFormat="1" ht="15" customHeight="1" x14ac:dyDescent="0.35">
      <c r="A49" s="6"/>
      <c r="B49" s="6"/>
      <c r="C49" s="6"/>
      <c r="D49" s="6"/>
      <c r="E49" s="6"/>
      <c r="F49" s="6"/>
      <c r="G49" s="6"/>
      <c r="V49" s="2"/>
      <c r="W49" s="2"/>
      <c r="X49" s="2"/>
      <c r="Y49" s="2"/>
      <c r="Z49" s="2"/>
      <c r="AA49" s="2"/>
      <c r="AB49" s="2"/>
      <c r="AC49" s="2"/>
      <c r="AD49" s="2"/>
    </row>
  </sheetData>
  <mergeCells count="14">
    <mergeCell ref="M4:R4"/>
    <mergeCell ref="M5:O5"/>
    <mergeCell ref="M6:N6"/>
    <mergeCell ref="M7:N7"/>
    <mergeCell ref="N14:O14"/>
    <mergeCell ref="B35:D35"/>
    <mergeCell ref="B36:C36"/>
    <mergeCell ref="B37:C37"/>
    <mergeCell ref="B4:D4"/>
    <mergeCell ref="B5:C5"/>
    <mergeCell ref="B6:C6"/>
    <mergeCell ref="B20:D20"/>
    <mergeCell ref="B21:C21"/>
    <mergeCell ref="B22:C2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F961-B6E1-47F7-B726-3311BE67C41B}">
  <dimension ref="A2:W74"/>
  <sheetViews>
    <sheetView topLeftCell="A20" zoomScale="55" zoomScaleNormal="55" workbookViewId="0">
      <selection activeCell="V6" sqref="V6"/>
    </sheetView>
  </sheetViews>
  <sheetFormatPr baseColWidth="10" defaultRowHeight="14.5" x14ac:dyDescent="0.35"/>
  <cols>
    <col min="1" max="1" width="4.1796875" style="24" customWidth="1"/>
    <col min="2" max="2" width="17.7265625" style="23" customWidth="1"/>
    <col min="3" max="3" width="17.08984375" style="23" customWidth="1"/>
    <col min="4" max="4" width="14.90625" style="23" customWidth="1"/>
    <col min="5" max="5" width="23.08984375" style="23" customWidth="1"/>
    <col min="6" max="6" width="18.453125" style="23" customWidth="1"/>
    <col min="7" max="7" width="16.90625" style="23" customWidth="1"/>
    <col min="8" max="8" width="10.90625" style="24"/>
    <col min="9" max="9" width="10.90625" style="25"/>
    <col min="10" max="10" width="21.6328125" style="25" customWidth="1"/>
    <col min="11" max="11" width="11.453125" style="25" customWidth="1"/>
    <col min="12" max="12" width="10.26953125" style="25" customWidth="1"/>
    <col min="13" max="13" width="14.36328125" style="25" customWidth="1"/>
    <col min="14" max="14" width="14.7265625" style="25" customWidth="1"/>
    <col min="15" max="15" width="15.1796875" style="25" customWidth="1"/>
    <col min="16" max="16" width="7.26953125" style="25" customWidth="1"/>
    <col min="17" max="17" width="10.90625" style="25"/>
    <col min="18" max="23" width="10.90625" style="25" customWidth="1"/>
    <col min="24" max="16384" width="10.90625" style="25"/>
  </cols>
  <sheetData>
    <row r="2" spans="2:23" ht="15" thickBot="1" x14ac:dyDescent="0.4">
      <c r="J2" s="102" t="s">
        <v>48</v>
      </c>
      <c r="K2" s="102"/>
      <c r="L2" s="102"/>
      <c r="M2" s="102"/>
      <c r="N2" s="102"/>
      <c r="O2" s="102"/>
      <c r="P2" s="102"/>
      <c r="R2" s="104" t="s">
        <v>49</v>
      </c>
      <c r="S2" s="104"/>
      <c r="T2" s="104"/>
      <c r="U2" s="104"/>
      <c r="V2" s="104"/>
      <c r="W2" s="104"/>
    </row>
    <row r="3" spans="2:23" ht="26.5" thickBot="1" x14ac:dyDescent="0.4">
      <c r="B3" s="26" t="s">
        <v>17</v>
      </c>
      <c r="C3" s="27"/>
      <c r="D3" s="27"/>
      <c r="E3" s="27"/>
      <c r="F3" s="27"/>
      <c r="G3" s="28"/>
      <c r="J3" s="45" t="s">
        <v>30</v>
      </c>
      <c r="K3" s="46" t="s">
        <v>31</v>
      </c>
      <c r="L3" s="46" t="s">
        <v>32</v>
      </c>
      <c r="M3" s="46" t="s">
        <v>33</v>
      </c>
      <c r="N3" s="46" t="s">
        <v>34</v>
      </c>
      <c r="O3" s="46" t="s">
        <v>35</v>
      </c>
      <c r="P3" s="46" t="s">
        <v>36</v>
      </c>
      <c r="R3" s="105" t="s">
        <v>50</v>
      </c>
      <c r="S3" s="107" t="s">
        <v>51</v>
      </c>
      <c r="T3" s="107" t="s">
        <v>52</v>
      </c>
      <c r="U3" s="107" t="s">
        <v>53</v>
      </c>
      <c r="V3" s="107" t="s">
        <v>54</v>
      </c>
      <c r="W3" s="107" t="s">
        <v>55</v>
      </c>
    </row>
    <row r="4" spans="2:23" ht="15.5" thickTop="1" thickBot="1" x14ac:dyDescent="0.4">
      <c r="B4" s="29" t="s">
        <v>10</v>
      </c>
      <c r="G4" s="30"/>
      <c r="J4" s="47" t="s">
        <v>37</v>
      </c>
      <c r="K4" s="48" t="s">
        <v>38</v>
      </c>
      <c r="L4" s="49">
        <f>+D5</f>
        <v>1020</v>
      </c>
      <c r="M4" s="50">
        <f>+E12</f>
        <v>261.56666666666666</v>
      </c>
      <c r="N4" s="50">
        <f>+E14</f>
        <v>4.3594444444444447</v>
      </c>
      <c r="O4" s="50">
        <f>+G9+G10+G11</f>
        <v>70.76666666666668</v>
      </c>
      <c r="P4" s="49">
        <f>+D6</f>
        <v>3</v>
      </c>
      <c r="R4" s="106"/>
      <c r="S4" s="108"/>
      <c r="T4" s="108"/>
      <c r="U4" s="108"/>
      <c r="V4" s="108"/>
      <c r="W4" s="108"/>
    </row>
    <row r="5" spans="2:23" ht="15" thickTop="1" x14ac:dyDescent="0.35">
      <c r="B5" s="29" t="s">
        <v>6</v>
      </c>
      <c r="D5" s="23">
        <v>1020</v>
      </c>
      <c r="G5" s="30"/>
      <c r="J5" s="47" t="s">
        <v>39</v>
      </c>
      <c r="K5" s="48" t="s">
        <v>40</v>
      </c>
      <c r="L5" s="49">
        <f>+D20</f>
        <v>930.34</v>
      </c>
      <c r="M5" s="50">
        <f>+E27</f>
        <v>196.1</v>
      </c>
      <c r="N5" s="50">
        <f>+E29</f>
        <v>3.2683333333333331</v>
      </c>
      <c r="O5" s="50">
        <f>+G24+G25+G26</f>
        <v>57.049999999999983</v>
      </c>
      <c r="P5" s="49">
        <f>+D21</f>
        <v>3</v>
      </c>
      <c r="R5" s="55" t="s">
        <v>56</v>
      </c>
      <c r="S5" s="2">
        <v>14</v>
      </c>
      <c r="T5" s="2">
        <v>162.4</v>
      </c>
      <c r="U5" s="56">
        <v>155.6</v>
      </c>
      <c r="V5" s="56">
        <v>36.4</v>
      </c>
      <c r="W5" s="56">
        <v>29.8</v>
      </c>
    </row>
    <row r="6" spans="2:23" x14ac:dyDescent="0.35">
      <c r="B6" s="29" t="s">
        <v>0</v>
      </c>
      <c r="D6" s="23">
        <v>3</v>
      </c>
      <c r="G6" s="30"/>
      <c r="J6" s="47" t="s">
        <v>41</v>
      </c>
      <c r="K6" s="48" t="s">
        <v>42</v>
      </c>
      <c r="L6" s="49">
        <f>+D35</f>
        <v>849</v>
      </c>
      <c r="M6" s="50">
        <f>+E42</f>
        <v>189.5333333333333</v>
      </c>
      <c r="N6" s="50">
        <f>+E44</f>
        <v>3.1588888888888884</v>
      </c>
      <c r="O6" s="50">
        <f>+G39+G40+G41</f>
        <v>56.966666666666683</v>
      </c>
      <c r="P6" s="49">
        <f>+D36</f>
        <v>3</v>
      </c>
      <c r="R6" s="2">
        <v>183</v>
      </c>
      <c r="S6" s="2">
        <v>15</v>
      </c>
      <c r="T6" s="2">
        <v>190.6</v>
      </c>
      <c r="U6" s="56">
        <v>138.5</v>
      </c>
      <c r="V6" s="56">
        <v>35.5</v>
      </c>
      <c r="W6" s="56">
        <v>18.2</v>
      </c>
    </row>
    <row r="7" spans="2:23" x14ac:dyDescent="0.35">
      <c r="B7" s="31"/>
      <c r="G7" s="30"/>
      <c r="J7" s="47" t="s">
        <v>43</v>
      </c>
      <c r="K7" s="48" t="s">
        <v>44</v>
      </c>
      <c r="L7" s="49">
        <f>+D50</f>
        <v>1008.3</v>
      </c>
      <c r="M7" s="50">
        <f>+E57</f>
        <v>228.46666666666667</v>
      </c>
      <c r="N7" s="50">
        <f>+E59</f>
        <v>3.8077777777777779</v>
      </c>
      <c r="O7" s="50">
        <f>+G54+G55++G56</f>
        <v>60.766666666666609</v>
      </c>
      <c r="P7" s="49">
        <f>+D51</f>
        <v>3</v>
      </c>
      <c r="R7" s="55" t="s">
        <v>57</v>
      </c>
      <c r="S7" s="2">
        <v>15</v>
      </c>
      <c r="T7" s="2">
        <v>233.6</v>
      </c>
      <c r="U7" s="56">
        <v>137.69999999999999</v>
      </c>
      <c r="V7" s="56">
        <v>36</v>
      </c>
      <c r="W7" s="56">
        <v>21.2</v>
      </c>
    </row>
    <row r="8" spans="2:23" x14ac:dyDescent="0.35">
      <c r="B8" s="32" t="s">
        <v>1</v>
      </c>
      <c r="C8" s="33" t="s">
        <v>2</v>
      </c>
      <c r="D8" s="33" t="s">
        <v>3</v>
      </c>
      <c r="E8" s="33" t="s">
        <v>4</v>
      </c>
      <c r="F8" s="33" t="s">
        <v>7</v>
      </c>
      <c r="G8" s="34" t="s">
        <v>5</v>
      </c>
      <c r="J8" s="47" t="s">
        <v>45</v>
      </c>
      <c r="K8" s="48" t="s">
        <v>46</v>
      </c>
      <c r="L8" s="49">
        <f>+D65</f>
        <v>687.11</v>
      </c>
      <c r="M8" s="50">
        <f>+E71</f>
        <v>185.6</v>
      </c>
      <c r="N8" s="50">
        <f>+E73</f>
        <v>3.0933333333333333</v>
      </c>
      <c r="O8" s="50">
        <f>+G69+G70</f>
        <v>51.233333333333363</v>
      </c>
      <c r="P8" s="49">
        <f>+D66</f>
        <v>2</v>
      </c>
      <c r="R8" s="2" t="s">
        <v>58</v>
      </c>
      <c r="S8" s="2">
        <v>15</v>
      </c>
      <c r="T8" s="2">
        <v>171.4</v>
      </c>
      <c r="U8" s="56">
        <v>145.30000000000001</v>
      </c>
      <c r="V8" s="56">
        <v>36.799999999999997</v>
      </c>
      <c r="W8" s="56">
        <v>21.8</v>
      </c>
    </row>
    <row r="9" spans="2:23" x14ac:dyDescent="0.35">
      <c r="B9" s="31">
        <v>1</v>
      </c>
      <c r="C9" s="23">
        <f>+'MODEL 1 VISSIM'!N10</f>
        <v>0</v>
      </c>
      <c r="D9" s="23">
        <f>+'MODEL 1 VISSIM'!O10</f>
        <v>43.12</v>
      </c>
      <c r="E9" s="35">
        <f>+'MODEL 1 VISSIM'!P10</f>
        <v>11.566666666666665</v>
      </c>
      <c r="F9" s="35">
        <f>+'MODEL 1 VISSIM'!Q10</f>
        <v>28.866666666666664</v>
      </c>
      <c r="G9" s="36">
        <f>+F9-E9</f>
        <v>17.299999999999997</v>
      </c>
      <c r="J9" s="51"/>
      <c r="K9" s="51"/>
      <c r="L9" s="51"/>
      <c r="M9" s="51"/>
      <c r="N9" s="51"/>
      <c r="O9" s="51"/>
      <c r="P9" s="51"/>
      <c r="R9" s="2" t="s">
        <v>59</v>
      </c>
      <c r="S9" s="2">
        <v>15</v>
      </c>
      <c r="T9" s="2">
        <v>154.6</v>
      </c>
      <c r="U9" s="56">
        <v>143.5</v>
      </c>
      <c r="V9" s="56">
        <v>36.1</v>
      </c>
      <c r="W9" s="56">
        <v>26</v>
      </c>
    </row>
    <row r="10" spans="2:23" ht="15" thickBot="1" x14ac:dyDescent="0.4">
      <c r="B10" s="31">
        <v>2</v>
      </c>
      <c r="C10" s="23">
        <f>+'MODEL 1 VISSIM'!N11</f>
        <v>43.12</v>
      </c>
      <c r="D10" s="23">
        <f>+'MODEL 1 VISSIM'!O11</f>
        <v>528.19000000000005</v>
      </c>
      <c r="E10" s="35">
        <f>+'MODEL 1 VISSIM'!P11</f>
        <v>97.2</v>
      </c>
      <c r="F10" s="35">
        <f>+'MODEL 1 VISSIM'!Q11</f>
        <v>129.4</v>
      </c>
      <c r="G10" s="36">
        <f t="shared" ref="G10:G11" si="0">+F10-E10</f>
        <v>32.200000000000003</v>
      </c>
      <c r="J10" s="51"/>
      <c r="K10" s="52" t="s">
        <v>47</v>
      </c>
      <c r="L10" s="49">
        <f>SUM(L4:L8)</f>
        <v>4494.75</v>
      </c>
      <c r="M10" s="50">
        <f>SUM(M4:M8)</f>
        <v>1061.2666666666667</v>
      </c>
      <c r="N10" s="50">
        <f>SUM(N4:N8)</f>
        <v>17.687777777777779</v>
      </c>
      <c r="O10" s="50">
        <f>SUM(O4:O8)</f>
        <v>296.7833333333333</v>
      </c>
      <c r="P10" s="49">
        <f>SUM(P4:P8)</f>
        <v>14</v>
      </c>
      <c r="R10" s="2"/>
      <c r="S10" s="2"/>
      <c r="T10" s="57"/>
      <c r="U10" s="58"/>
      <c r="V10" s="58"/>
      <c r="W10" s="58"/>
    </row>
    <row r="11" spans="2:23" ht="15" thickTop="1" x14ac:dyDescent="0.35">
      <c r="B11" s="31">
        <v>3</v>
      </c>
      <c r="C11" s="23">
        <f>+'MODEL 1 VISSIM'!N12</f>
        <v>528.19000000000005</v>
      </c>
      <c r="D11" s="23">
        <f>+'MODEL 1 VISSIM'!O12</f>
        <v>837.13</v>
      </c>
      <c r="E11" s="35">
        <f>+'MODEL 1 VISSIM'!P12</f>
        <v>221.1</v>
      </c>
      <c r="F11" s="35">
        <f>+'MODEL 1 VISSIM'!Q12</f>
        <v>242.36666666666667</v>
      </c>
      <c r="G11" s="36">
        <f t="shared" si="0"/>
        <v>21.26666666666668</v>
      </c>
      <c r="R11" s="1"/>
      <c r="S11" s="59" t="s">
        <v>60</v>
      </c>
      <c r="T11" s="2">
        <f>+AVERAGE(T5:T9)</f>
        <v>182.52</v>
      </c>
      <c r="U11" s="2">
        <f t="shared" ref="U11:W11" si="1">+AVERAGE(U5:U9)</f>
        <v>144.12</v>
      </c>
      <c r="V11" s="2">
        <f t="shared" si="1"/>
        <v>36.159999999999997</v>
      </c>
      <c r="W11" s="2">
        <f t="shared" si="1"/>
        <v>23.4</v>
      </c>
    </row>
    <row r="12" spans="2:23" x14ac:dyDescent="0.35">
      <c r="B12" s="31"/>
      <c r="C12" s="23">
        <f>+'MODEL 1 VISSIM'!N13</f>
        <v>837.13</v>
      </c>
      <c r="D12" s="23">
        <f>+'MODEL 1 VISSIM'!O13</f>
        <v>1020</v>
      </c>
      <c r="E12" s="35">
        <f>+'MODEL 1 VISSIM'!P13</f>
        <v>261.56666666666666</v>
      </c>
      <c r="G12" s="30"/>
    </row>
    <row r="13" spans="2:23" x14ac:dyDescent="0.35">
      <c r="B13" s="31"/>
      <c r="G13" s="30"/>
    </row>
    <row r="14" spans="2:23" ht="15" thickBot="1" x14ac:dyDescent="0.4">
      <c r="B14" s="31"/>
      <c r="C14" s="33" t="s">
        <v>18</v>
      </c>
      <c r="E14" s="35">
        <f>+'MODEL 1 VISSIM'!P15</f>
        <v>4.3594444444444447</v>
      </c>
      <c r="G14" s="36">
        <f>+AVERAGE(G9:G11)</f>
        <v>23.588888888888892</v>
      </c>
      <c r="J14" s="109" t="s">
        <v>23</v>
      </c>
      <c r="K14" s="109"/>
      <c r="L14" s="16" t="s">
        <v>24</v>
      </c>
    </row>
    <row r="15" spans="2:23" ht="15.5" thickTop="1" thickBot="1" x14ac:dyDescent="0.4">
      <c r="B15" s="37"/>
      <c r="C15" s="38"/>
      <c r="D15" s="38"/>
      <c r="E15" s="38"/>
      <c r="F15" s="38"/>
      <c r="G15" s="39"/>
      <c r="J15" s="110" t="s">
        <v>25</v>
      </c>
      <c r="K15" s="103"/>
      <c r="L15" s="53">
        <f>+L10</f>
        <v>4494.75</v>
      </c>
    </row>
    <row r="16" spans="2:23" x14ac:dyDescent="0.35">
      <c r="J16" s="103" t="s">
        <v>26</v>
      </c>
      <c r="K16" s="103"/>
      <c r="L16" s="54">
        <f>+M10</f>
        <v>1061.2666666666667</v>
      </c>
    </row>
    <row r="17" spans="2:15" ht="15" thickBot="1" x14ac:dyDescent="0.4">
      <c r="J17" s="103" t="s">
        <v>27</v>
      </c>
      <c r="K17" s="103"/>
      <c r="L17" s="54">
        <f>+N10</f>
        <v>17.687777777777779</v>
      </c>
    </row>
    <row r="18" spans="2:15" x14ac:dyDescent="0.35">
      <c r="B18" s="26" t="s">
        <v>19</v>
      </c>
      <c r="C18" s="27"/>
      <c r="D18" s="27"/>
      <c r="E18" s="27"/>
      <c r="F18" s="27"/>
      <c r="G18" s="28"/>
      <c r="J18" s="103" t="s">
        <v>28</v>
      </c>
      <c r="K18" s="103"/>
      <c r="L18" s="54">
        <f>+O10</f>
        <v>296.7833333333333</v>
      </c>
    </row>
    <row r="19" spans="2:15" x14ac:dyDescent="0.35">
      <c r="B19" s="29" t="s">
        <v>11</v>
      </c>
      <c r="G19" s="30"/>
      <c r="J19" s="103" t="s">
        <v>29</v>
      </c>
      <c r="K19" s="103"/>
      <c r="L19" s="53">
        <f>+P10</f>
        <v>14</v>
      </c>
    </row>
    <row r="20" spans="2:15" x14ac:dyDescent="0.35">
      <c r="B20" s="29" t="s">
        <v>6</v>
      </c>
      <c r="D20" s="23">
        <v>930.34</v>
      </c>
      <c r="G20" s="30"/>
    </row>
    <row r="21" spans="2:15" x14ac:dyDescent="0.35">
      <c r="B21" s="29" t="s">
        <v>0</v>
      </c>
      <c r="D21" s="23">
        <v>3</v>
      </c>
      <c r="G21" s="30"/>
    </row>
    <row r="22" spans="2:15" x14ac:dyDescent="0.35">
      <c r="B22" s="31"/>
      <c r="G22" s="30"/>
      <c r="J22"/>
    </row>
    <row r="23" spans="2:15" x14ac:dyDescent="0.35">
      <c r="B23" s="32" t="s">
        <v>1</v>
      </c>
      <c r="C23" s="40" t="s">
        <v>2</v>
      </c>
      <c r="D23" s="40" t="s">
        <v>3</v>
      </c>
      <c r="E23" s="40" t="s">
        <v>4</v>
      </c>
      <c r="F23" s="40" t="s">
        <v>7</v>
      </c>
      <c r="G23" s="41" t="s">
        <v>5</v>
      </c>
    </row>
    <row r="24" spans="2:15" x14ac:dyDescent="0.35">
      <c r="B24" s="31">
        <v>1</v>
      </c>
      <c r="C24" s="23">
        <f>+'MODEL 2 VISSIM '!N10</f>
        <v>0</v>
      </c>
      <c r="D24" s="23">
        <f>+'MODEL 2 VISSIM '!O10</f>
        <v>178.4</v>
      </c>
      <c r="E24" s="35">
        <f>+'MODEL 2 VISSIM '!P10</f>
        <v>23.400000000000002</v>
      </c>
      <c r="F24" s="35">
        <f>+'MODEL 2 VISSIM '!Q10</f>
        <v>39.299999999999997</v>
      </c>
      <c r="G24" s="36">
        <f>+F24-E24</f>
        <v>15.899999999999995</v>
      </c>
    </row>
    <row r="25" spans="2:15" x14ac:dyDescent="0.35">
      <c r="B25" s="31">
        <v>2</v>
      </c>
      <c r="C25" s="23">
        <f>+'MODEL 2 VISSIM '!N11</f>
        <v>178.4</v>
      </c>
      <c r="D25" s="23">
        <f>+'MODEL 2 VISSIM '!O11</f>
        <v>412.14</v>
      </c>
      <c r="E25" s="35">
        <f>+'MODEL 2 VISSIM '!P11</f>
        <v>75.75</v>
      </c>
      <c r="F25" s="35">
        <f>+'MODEL 2 VISSIM '!Q11</f>
        <v>98.899999999999991</v>
      </c>
      <c r="G25" s="36">
        <f t="shared" ref="G25:G26" si="2">+F25-E25</f>
        <v>23.149999999999991</v>
      </c>
    </row>
    <row r="26" spans="2:15" x14ac:dyDescent="0.35">
      <c r="B26" s="31">
        <v>3</v>
      </c>
      <c r="C26" s="23">
        <f>+'MODEL 2 VISSIM '!N12</f>
        <v>412.14</v>
      </c>
      <c r="D26" s="23">
        <f>+'MODEL 2 VISSIM '!O12</f>
        <v>654.30999999999995</v>
      </c>
      <c r="E26" s="35">
        <f>+'MODEL 2 VISSIM '!P12</f>
        <v>133.76666666666665</v>
      </c>
      <c r="F26" s="35">
        <f>+'MODEL 2 VISSIM '!Q12</f>
        <v>151.76666666666665</v>
      </c>
      <c r="G26" s="36">
        <f t="shared" si="2"/>
        <v>18</v>
      </c>
    </row>
    <row r="27" spans="2:15" x14ac:dyDescent="0.35">
      <c r="B27" s="31"/>
      <c r="C27" s="23">
        <f>+'MODEL 2 VISSIM '!N13</f>
        <v>654.30999999999995</v>
      </c>
      <c r="D27" s="23">
        <f>+'MODEL 2 VISSIM '!O13</f>
        <v>930.34</v>
      </c>
      <c r="E27" s="35">
        <f>+'MODEL 2 VISSIM '!P13</f>
        <v>196.1</v>
      </c>
      <c r="G27" s="30"/>
    </row>
    <row r="28" spans="2:15" x14ac:dyDescent="0.35">
      <c r="B28" s="31"/>
      <c r="G28" s="30"/>
    </row>
    <row r="29" spans="2:15" x14ac:dyDescent="0.35">
      <c r="B29" s="31"/>
      <c r="C29" s="33" t="s">
        <v>18</v>
      </c>
      <c r="E29" s="35">
        <f>+'MODEL 2 VISSIM '!P15</f>
        <v>3.2683333333333331</v>
      </c>
      <c r="G29" s="36">
        <f>+AVERAGE(G24:G26)</f>
        <v>19.016666666666662</v>
      </c>
    </row>
    <row r="30" spans="2:15" ht="15" thickBot="1" x14ac:dyDescent="0.4">
      <c r="B30" s="37"/>
      <c r="C30" s="38"/>
      <c r="D30" s="38"/>
      <c r="E30" s="38"/>
      <c r="F30" s="38"/>
      <c r="G30" s="39"/>
    </row>
    <row r="31" spans="2:15" ht="15" thickBot="1" x14ac:dyDescent="0.4">
      <c r="J31" s="104" t="s">
        <v>49</v>
      </c>
      <c r="K31" s="104"/>
      <c r="L31" s="104"/>
      <c r="M31" s="104"/>
      <c r="N31" s="104"/>
      <c r="O31" s="104"/>
    </row>
    <row r="32" spans="2:15" ht="15.5" thickTop="1" thickBot="1" x14ac:dyDescent="0.4">
      <c r="J32" s="105" t="s">
        <v>50</v>
      </c>
      <c r="K32" s="107" t="s">
        <v>51</v>
      </c>
      <c r="L32" s="107" t="s">
        <v>52</v>
      </c>
      <c r="M32" s="107" t="s">
        <v>53</v>
      </c>
      <c r="N32" s="107" t="s">
        <v>54</v>
      </c>
      <c r="O32" s="107" t="s">
        <v>55</v>
      </c>
    </row>
    <row r="33" spans="2:16" ht="15" thickBot="1" x14ac:dyDescent="0.4">
      <c r="B33" s="26" t="s">
        <v>20</v>
      </c>
      <c r="C33" s="27"/>
      <c r="D33" s="27"/>
      <c r="E33" s="27"/>
      <c r="F33" s="27"/>
      <c r="G33" s="28"/>
      <c r="J33" s="106"/>
      <c r="K33" s="108"/>
      <c r="L33" s="108"/>
      <c r="M33" s="108"/>
      <c r="N33" s="108"/>
      <c r="O33" s="108"/>
    </row>
    <row r="34" spans="2:16" ht="15" thickTop="1" x14ac:dyDescent="0.35">
      <c r="B34" s="29" t="s">
        <v>12</v>
      </c>
      <c r="G34" s="30"/>
      <c r="J34" s="55" t="s">
        <v>56</v>
      </c>
      <c r="K34" s="2">
        <v>14</v>
      </c>
      <c r="L34" s="2">
        <v>162.4</v>
      </c>
      <c r="M34" s="56">
        <v>155.6</v>
      </c>
      <c r="N34" s="56">
        <v>36.4</v>
      </c>
      <c r="O34" s="56">
        <v>29.8</v>
      </c>
    </row>
    <row r="35" spans="2:16" x14ac:dyDescent="0.35">
      <c r="B35" s="29" t="s">
        <v>6</v>
      </c>
      <c r="D35" s="23">
        <v>849</v>
      </c>
      <c r="G35" s="30"/>
      <c r="J35" s="2">
        <v>183</v>
      </c>
      <c r="K35" s="2">
        <v>15</v>
      </c>
      <c r="L35" s="2">
        <v>190.6</v>
      </c>
      <c r="M35" s="56">
        <v>138.5</v>
      </c>
      <c r="N35" s="56">
        <v>35.5</v>
      </c>
      <c r="O35" s="56">
        <v>18.2</v>
      </c>
    </row>
    <row r="36" spans="2:16" x14ac:dyDescent="0.35">
      <c r="B36" s="29" t="s">
        <v>0</v>
      </c>
      <c r="D36" s="23">
        <v>3</v>
      </c>
      <c r="G36" s="30"/>
      <c r="J36" s="55" t="s">
        <v>57</v>
      </c>
      <c r="K36" s="2">
        <v>15</v>
      </c>
      <c r="L36" s="2">
        <v>233.6</v>
      </c>
      <c r="M36" s="56">
        <v>137.69999999999999</v>
      </c>
      <c r="N36" s="56">
        <v>36</v>
      </c>
      <c r="O36" s="56">
        <v>21.2</v>
      </c>
    </row>
    <row r="37" spans="2:16" x14ac:dyDescent="0.35">
      <c r="B37" s="32"/>
      <c r="C37" s="33"/>
      <c r="D37" s="33"/>
      <c r="E37" s="33"/>
      <c r="F37" s="33"/>
      <c r="G37" s="34"/>
      <c r="J37" s="2" t="s">
        <v>58</v>
      </c>
      <c r="K37" s="2">
        <v>15</v>
      </c>
      <c r="L37" s="2">
        <v>171.4</v>
      </c>
      <c r="M37" s="56">
        <v>145.30000000000001</v>
      </c>
      <c r="N37" s="56">
        <v>36.799999999999997</v>
      </c>
      <c r="O37" s="56">
        <v>21.8</v>
      </c>
    </row>
    <row r="38" spans="2:16" x14ac:dyDescent="0.35">
      <c r="B38" s="32" t="s">
        <v>1</v>
      </c>
      <c r="C38" s="40" t="s">
        <v>2</v>
      </c>
      <c r="D38" s="40" t="s">
        <v>3</v>
      </c>
      <c r="E38" s="40" t="s">
        <v>4</v>
      </c>
      <c r="F38" s="40" t="s">
        <v>7</v>
      </c>
      <c r="G38" s="41" t="s">
        <v>5</v>
      </c>
      <c r="J38" s="2" t="s">
        <v>59</v>
      </c>
      <c r="K38" s="2">
        <v>15</v>
      </c>
      <c r="L38" s="2">
        <v>154.6</v>
      </c>
      <c r="M38" s="56">
        <v>143.5</v>
      </c>
      <c r="N38" s="56">
        <v>36.1</v>
      </c>
      <c r="O38" s="56">
        <v>26</v>
      </c>
    </row>
    <row r="39" spans="2:16" ht="15" thickBot="1" x14ac:dyDescent="0.4">
      <c r="B39" s="31">
        <v>1</v>
      </c>
      <c r="C39" s="23">
        <f>+'MODEL 3 VISSIM '!N10</f>
        <v>0</v>
      </c>
      <c r="D39" s="23">
        <f>+'MODEL 3 VISSIM '!O10</f>
        <v>68.2</v>
      </c>
      <c r="E39" s="35">
        <f>+'MODEL 3 VISSIM '!P10</f>
        <v>11.100000000000001</v>
      </c>
      <c r="F39" s="35">
        <f>+'MODEL 3 VISSIM '!Q10</f>
        <v>26.866666666666664</v>
      </c>
      <c r="G39" s="36">
        <f>+F39-E39</f>
        <v>15.766666666666662</v>
      </c>
      <c r="J39" s="2"/>
      <c r="K39" s="2"/>
      <c r="L39" s="57"/>
      <c r="M39" s="58"/>
      <c r="N39" s="58"/>
      <c r="O39" s="58"/>
    </row>
    <row r="40" spans="2:16" ht="15" thickTop="1" x14ac:dyDescent="0.35">
      <c r="B40" s="31">
        <v>2</v>
      </c>
      <c r="C40" s="23">
        <f>+'MODEL 3 VISSIM '!N11</f>
        <v>68.2</v>
      </c>
      <c r="D40" s="23">
        <f>+'MODEL 3 VISSIM '!O11</f>
        <v>361.5</v>
      </c>
      <c r="E40" s="35">
        <f>+'MODEL 3 VISSIM '!P11</f>
        <v>71.433333333333323</v>
      </c>
      <c r="F40" s="35">
        <f>+'MODEL 3 VISSIM '!Q11</f>
        <v>90.766666666666666</v>
      </c>
      <c r="G40" s="36">
        <f t="shared" ref="G40:G41" si="3">+F40-E40</f>
        <v>19.333333333333343</v>
      </c>
      <c r="J40" s="1"/>
      <c r="K40" s="59" t="s">
        <v>60</v>
      </c>
      <c r="L40" s="2">
        <f>+AVERAGE(L34:L38)</f>
        <v>182.52</v>
      </c>
      <c r="M40" s="2">
        <f t="shared" ref="M40:O40" si="4">+AVERAGE(M34:M38)</f>
        <v>144.12</v>
      </c>
      <c r="N40" s="2">
        <f t="shared" si="4"/>
        <v>36.159999999999997</v>
      </c>
      <c r="O40" s="2">
        <f t="shared" si="4"/>
        <v>23.4</v>
      </c>
    </row>
    <row r="41" spans="2:16" x14ac:dyDescent="0.35">
      <c r="B41" s="31">
        <v>3</v>
      </c>
      <c r="C41" s="23">
        <f>+'MODEL 3 VISSIM '!N12</f>
        <v>361.5</v>
      </c>
      <c r="D41" s="23">
        <f>+'MODEL 3 VISSIM '!O12</f>
        <v>685.53</v>
      </c>
      <c r="E41" s="35">
        <f>+'MODEL 3 VISSIM '!P12</f>
        <v>131.5</v>
      </c>
      <c r="F41" s="35">
        <f>+'MODEL 3 VISSIM '!Q12</f>
        <v>153.36666666666667</v>
      </c>
      <c r="G41" s="36">
        <f t="shared" si="3"/>
        <v>21.866666666666674</v>
      </c>
    </row>
    <row r="42" spans="2:16" x14ac:dyDescent="0.35">
      <c r="B42" s="31"/>
      <c r="C42" s="23">
        <f>+'MODEL 3 VISSIM '!N13</f>
        <v>685.53</v>
      </c>
      <c r="D42" s="23">
        <f>+'MODEL 3 VISSIM '!O13</f>
        <v>849</v>
      </c>
      <c r="E42" s="35">
        <f>+'MODEL 3 VISSIM '!P13</f>
        <v>189.5333333333333</v>
      </c>
      <c r="G42" s="30"/>
    </row>
    <row r="43" spans="2:16" x14ac:dyDescent="0.35">
      <c r="B43" s="31"/>
      <c r="G43" s="30"/>
    </row>
    <row r="44" spans="2:16" x14ac:dyDescent="0.35">
      <c r="B44" s="31"/>
      <c r="C44" s="33" t="s">
        <v>18</v>
      </c>
      <c r="E44" s="35">
        <f>+'MODEL 3 VISSIM '!P15</f>
        <v>3.1588888888888884</v>
      </c>
      <c r="G44" s="36">
        <f>+AVERAGE(G39:G41)</f>
        <v>18.988888888888894</v>
      </c>
    </row>
    <row r="45" spans="2:16" ht="15.5" customHeight="1" thickBot="1" x14ac:dyDescent="0.4">
      <c r="B45" s="37"/>
      <c r="C45" s="38"/>
      <c r="D45" s="38"/>
      <c r="E45" s="38"/>
      <c r="F45" s="38"/>
      <c r="G45" s="39"/>
      <c r="J45" s="102" t="s">
        <v>48</v>
      </c>
      <c r="K45" s="102"/>
      <c r="L45" s="102"/>
      <c r="M45" s="102"/>
      <c r="N45" s="102"/>
      <c r="O45" s="102"/>
      <c r="P45" s="102"/>
    </row>
    <row r="46" spans="2:16" ht="26.5" thickBot="1" x14ac:dyDescent="0.4">
      <c r="J46" s="45" t="s">
        <v>30</v>
      </c>
      <c r="K46" s="46" t="s">
        <v>31</v>
      </c>
      <c r="L46" s="46" t="s">
        <v>32</v>
      </c>
      <c r="M46" s="46" t="s">
        <v>33</v>
      </c>
      <c r="N46" s="46" t="s">
        <v>34</v>
      </c>
      <c r="O46" s="46" t="s">
        <v>35</v>
      </c>
      <c r="P46" s="46" t="s">
        <v>36</v>
      </c>
    </row>
    <row r="47" spans="2:16" ht="15.5" thickTop="1" thickBot="1" x14ac:dyDescent="0.4">
      <c r="J47" s="25" t="s">
        <v>61</v>
      </c>
      <c r="K47" s="25" t="s">
        <v>47</v>
      </c>
      <c r="L47" s="60">
        <f>+L10</f>
        <v>4494.75</v>
      </c>
      <c r="M47" s="60">
        <f>+M10</f>
        <v>1061.2666666666667</v>
      </c>
      <c r="N47" s="60">
        <f>+N10</f>
        <v>17.687777777777779</v>
      </c>
      <c r="O47" s="60">
        <f>+O10</f>
        <v>296.7833333333333</v>
      </c>
      <c r="P47" s="25">
        <f>+P10</f>
        <v>14</v>
      </c>
    </row>
    <row r="48" spans="2:16" x14ac:dyDescent="0.35">
      <c r="B48" s="26" t="s">
        <v>21</v>
      </c>
      <c r="C48" s="27"/>
      <c r="D48" s="27"/>
      <c r="E48" s="27"/>
      <c r="F48" s="27"/>
      <c r="G48" s="28"/>
      <c r="J48" s="25" t="s">
        <v>62</v>
      </c>
      <c r="K48" s="25" t="s">
        <v>47</v>
      </c>
      <c r="L48" s="60">
        <f>+L47</f>
        <v>4494.75</v>
      </c>
      <c r="M48" s="60">
        <f>+V11*60</f>
        <v>2169.6</v>
      </c>
      <c r="N48" s="60">
        <f>+V11</f>
        <v>36.159999999999997</v>
      </c>
      <c r="O48" s="60">
        <f>+U11</f>
        <v>144.12</v>
      </c>
      <c r="P48" s="25">
        <f>+S5</f>
        <v>14</v>
      </c>
    </row>
    <row r="49" spans="2:14" x14ac:dyDescent="0.35">
      <c r="B49" s="29" t="s">
        <v>13</v>
      </c>
      <c r="G49" s="30"/>
    </row>
    <row r="50" spans="2:14" x14ac:dyDescent="0.35">
      <c r="B50" s="29" t="s">
        <v>6</v>
      </c>
      <c r="D50" s="23">
        <v>1008.3</v>
      </c>
      <c r="G50" s="30"/>
    </row>
    <row r="51" spans="2:14" ht="29.5" thickBot="1" x14ac:dyDescent="0.4">
      <c r="B51" s="29" t="s">
        <v>0</v>
      </c>
      <c r="D51" s="23">
        <v>3</v>
      </c>
      <c r="G51" s="30"/>
      <c r="J51" s="43" t="s">
        <v>63</v>
      </c>
      <c r="K51" s="42" t="s">
        <v>64</v>
      </c>
      <c r="L51" s="42" t="s">
        <v>62</v>
      </c>
      <c r="M51" s="42" t="s">
        <v>65</v>
      </c>
      <c r="N51" s="42" t="s">
        <v>66</v>
      </c>
    </row>
    <row r="52" spans="2:14" ht="15" thickTop="1" x14ac:dyDescent="0.35">
      <c r="B52" s="31"/>
      <c r="G52" s="30"/>
      <c r="J52" s="44" t="s">
        <v>67</v>
      </c>
      <c r="K52" s="61" t="s">
        <v>68</v>
      </c>
      <c r="L52" s="61" t="s">
        <v>68</v>
      </c>
      <c r="M52" s="61" t="s">
        <v>69</v>
      </c>
      <c r="N52" s="62">
        <v>0</v>
      </c>
    </row>
    <row r="53" spans="2:14" x14ac:dyDescent="0.35">
      <c r="B53" s="32" t="s">
        <v>1</v>
      </c>
      <c r="C53" s="40" t="s">
        <v>2</v>
      </c>
      <c r="D53" s="40" t="s">
        <v>3</v>
      </c>
      <c r="E53" s="40" t="s">
        <v>4</v>
      </c>
      <c r="F53" s="40" t="s">
        <v>7</v>
      </c>
      <c r="G53" s="41" t="s">
        <v>5</v>
      </c>
      <c r="J53" s="44" t="s">
        <v>70</v>
      </c>
      <c r="K53" s="61" t="s">
        <v>71</v>
      </c>
      <c r="L53" s="61" t="s">
        <v>72</v>
      </c>
      <c r="M53" s="61" t="s">
        <v>73</v>
      </c>
      <c r="N53" s="63">
        <v>1.0449999999999999</v>
      </c>
    </row>
    <row r="54" spans="2:14" x14ac:dyDescent="0.35">
      <c r="B54" s="31">
        <v>1</v>
      </c>
      <c r="C54" s="23">
        <f>+'MODEL 4 VISSIM'!N10</f>
        <v>0</v>
      </c>
      <c r="D54" s="23">
        <f>+'MODEL 4 VISSIM'!O10</f>
        <v>68.2</v>
      </c>
      <c r="E54" s="35">
        <f>+'MODEL 4 VISSIM'!P10</f>
        <v>18.400000000000002</v>
      </c>
      <c r="F54" s="35">
        <f>+'MODEL 4 VISSIM'!Q10</f>
        <v>34.433333333333337</v>
      </c>
      <c r="G54" s="36">
        <f>+F54-E54</f>
        <v>16.033333333333335</v>
      </c>
      <c r="J54" s="44" t="s">
        <v>74</v>
      </c>
      <c r="K54" s="61" t="s">
        <v>75</v>
      </c>
      <c r="L54" s="61" t="s">
        <v>76</v>
      </c>
      <c r="M54" s="61" t="s">
        <v>77</v>
      </c>
      <c r="N54" s="63">
        <v>1.0449999999999999</v>
      </c>
    </row>
    <row r="55" spans="2:14" x14ac:dyDescent="0.35">
      <c r="B55" s="31">
        <v>2</v>
      </c>
      <c r="C55" s="23">
        <f>+'MODEL 4 VISSIM'!N11</f>
        <v>68.2</v>
      </c>
      <c r="D55" s="23">
        <f>+'MODEL 4 VISSIM'!O11</f>
        <v>361.5</v>
      </c>
      <c r="E55" s="35">
        <f>+'MODEL 4 VISSIM'!P11</f>
        <v>99.7</v>
      </c>
      <c r="F55" s="35">
        <f>+'MODEL 4 VISSIM'!Q11</f>
        <v>128.43333333333334</v>
      </c>
      <c r="G55" s="36">
        <f t="shared" ref="G55:G56" si="5">+F55-E55</f>
        <v>28.733333333333334</v>
      </c>
      <c r="J55" s="44" t="s">
        <v>78</v>
      </c>
      <c r="K55" s="61" t="s">
        <v>79</v>
      </c>
      <c r="L55" s="61" t="s">
        <v>80</v>
      </c>
      <c r="M55" s="61" t="s">
        <v>81</v>
      </c>
      <c r="N55" s="61" t="s">
        <v>82</v>
      </c>
    </row>
    <row r="56" spans="2:14" x14ac:dyDescent="0.35">
      <c r="B56" s="31">
        <v>3</v>
      </c>
      <c r="C56" s="23">
        <f>+'MODEL 4 VISSIM'!N12</f>
        <v>361.5</v>
      </c>
      <c r="D56" s="23">
        <f>+'MODEL 4 VISSIM'!O12</f>
        <v>685.53</v>
      </c>
      <c r="E56" s="35">
        <f>+'MODEL 4 VISSIM'!P12</f>
        <v>207.93333333333337</v>
      </c>
      <c r="F56" s="35">
        <f>+'MODEL 4 VISSIM'!Q12</f>
        <v>223.93333333333331</v>
      </c>
      <c r="G56" s="36">
        <f t="shared" si="5"/>
        <v>15.999999999999943</v>
      </c>
      <c r="J56" s="44" t="s">
        <v>83</v>
      </c>
      <c r="K56" s="61">
        <v>14</v>
      </c>
      <c r="L56" s="61">
        <v>14</v>
      </c>
      <c r="M56" s="61">
        <v>0</v>
      </c>
      <c r="N56" s="62">
        <v>0</v>
      </c>
    </row>
    <row r="57" spans="2:14" x14ac:dyDescent="0.35">
      <c r="B57" s="31"/>
      <c r="C57" s="23">
        <f>+'MODEL 4 VISSIM'!N13</f>
        <v>685.53</v>
      </c>
      <c r="D57" s="23">
        <f>+'MODEL 4 VISSIM'!O13</f>
        <v>1008.3</v>
      </c>
      <c r="E57" s="35">
        <f>+'MODEL 4 VISSIM'!P13</f>
        <v>228.46666666666667</v>
      </c>
      <c r="G57" s="30"/>
    </row>
    <row r="58" spans="2:14" x14ac:dyDescent="0.35">
      <c r="B58" s="31"/>
      <c r="G58" s="30"/>
    </row>
    <row r="59" spans="2:14" x14ac:dyDescent="0.35">
      <c r="B59" s="31"/>
      <c r="C59" s="33" t="s">
        <v>18</v>
      </c>
      <c r="E59" s="35">
        <f>+'MODEL 4 VISSIM'!P15</f>
        <v>3.8077777777777779</v>
      </c>
      <c r="G59" s="36">
        <f>+AVERAGE(G54:G56)</f>
        <v>20.255555555555535</v>
      </c>
    </row>
    <row r="60" spans="2:14" ht="15" thickBot="1" x14ac:dyDescent="0.4">
      <c r="B60" s="37"/>
      <c r="C60" s="38"/>
      <c r="D60" s="38"/>
      <c r="E60" s="38"/>
      <c r="F60" s="38"/>
      <c r="G60" s="39"/>
    </row>
    <row r="62" spans="2:14" ht="15" thickBot="1" x14ac:dyDescent="0.4"/>
    <row r="63" spans="2:14" x14ac:dyDescent="0.35">
      <c r="B63" s="26" t="s">
        <v>22</v>
      </c>
      <c r="C63" s="27"/>
      <c r="D63" s="27"/>
      <c r="E63" s="27"/>
      <c r="F63" s="27"/>
      <c r="G63" s="28"/>
    </row>
    <row r="64" spans="2:14" x14ac:dyDescent="0.35">
      <c r="B64" s="29" t="s">
        <v>9</v>
      </c>
      <c r="G64" s="30"/>
    </row>
    <row r="65" spans="2:7" x14ac:dyDescent="0.35">
      <c r="B65" s="29" t="s">
        <v>6</v>
      </c>
      <c r="D65" s="23">
        <v>687.11</v>
      </c>
      <c r="G65" s="30"/>
    </row>
    <row r="66" spans="2:7" x14ac:dyDescent="0.35">
      <c r="B66" s="29" t="s">
        <v>0</v>
      </c>
      <c r="D66" s="23">
        <v>2</v>
      </c>
      <c r="G66" s="30"/>
    </row>
    <row r="67" spans="2:7" x14ac:dyDescent="0.35">
      <c r="B67" s="31"/>
      <c r="G67" s="30"/>
    </row>
    <row r="68" spans="2:7" x14ac:dyDescent="0.35">
      <c r="B68" s="32" t="s">
        <v>1</v>
      </c>
      <c r="C68" s="40" t="s">
        <v>2</v>
      </c>
      <c r="D68" s="40" t="s">
        <v>3</v>
      </c>
      <c r="E68" s="40" t="s">
        <v>4</v>
      </c>
      <c r="F68" s="40" t="s">
        <v>7</v>
      </c>
      <c r="G68" s="41" t="s">
        <v>5</v>
      </c>
    </row>
    <row r="69" spans="2:7" x14ac:dyDescent="0.35">
      <c r="B69" s="31">
        <v>1</v>
      </c>
      <c r="C69" s="23">
        <f>+'MODEL 5 VISSIM '!N10</f>
        <v>0</v>
      </c>
      <c r="D69" s="23">
        <f>+'MODEL 5 VISSIM '!O10</f>
        <v>237.45</v>
      </c>
      <c r="E69" s="35">
        <f>+'MODEL 5 VISSIM '!P10</f>
        <v>74.86666666666666</v>
      </c>
      <c r="F69" s="35">
        <f>+'MODEL 5 VISSIM '!Q10</f>
        <v>102.93333333333334</v>
      </c>
      <c r="G69" s="36">
        <f>+F69-E69</f>
        <v>28.066666666666677</v>
      </c>
    </row>
    <row r="70" spans="2:7" x14ac:dyDescent="0.35">
      <c r="B70" s="31">
        <v>2</v>
      </c>
      <c r="C70" s="23">
        <f>+'MODEL 5 VISSIM '!N11</f>
        <v>237.45</v>
      </c>
      <c r="D70" s="23">
        <f>+'MODEL 5 VISSIM '!O11</f>
        <v>627.45000000000005</v>
      </c>
      <c r="E70" s="35">
        <f>+'MODEL 5 VISSIM '!P11</f>
        <v>147.80000000000001</v>
      </c>
      <c r="F70" s="35">
        <f>+'MODEL 5 VISSIM '!Q11</f>
        <v>170.9666666666667</v>
      </c>
      <c r="G70" s="36">
        <f>+F70-E70</f>
        <v>23.166666666666686</v>
      </c>
    </row>
    <row r="71" spans="2:7" x14ac:dyDescent="0.35">
      <c r="B71" s="31"/>
      <c r="C71" s="23">
        <f>+'MODEL 5 VISSIM '!N12</f>
        <v>627.45000000000005</v>
      </c>
      <c r="D71" s="23">
        <f>+'MODEL 5 VISSIM '!O12</f>
        <v>687.11</v>
      </c>
      <c r="E71" s="35">
        <f>+'MODEL 5 VISSIM '!P12</f>
        <v>185.6</v>
      </c>
      <c r="F71" s="35"/>
      <c r="G71" s="36"/>
    </row>
    <row r="72" spans="2:7" x14ac:dyDescent="0.35">
      <c r="B72" s="31"/>
      <c r="E72" s="35"/>
      <c r="G72" s="30"/>
    </row>
    <row r="73" spans="2:7" x14ac:dyDescent="0.35">
      <c r="B73" s="31"/>
      <c r="C73" s="33" t="s">
        <v>18</v>
      </c>
      <c r="E73" s="35">
        <f>+'MODEL 5 VISSIM '!P14</f>
        <v>3.0933333333333333</v>
      </c>
      <c r="G73" s="36">
        <f>+AVERAGE(G69:G70)</f>
        <v>25.616666666666681</v>
      </c>
    </row>
    <row r="74" spans="2:7" ht="15" thickBot="1" x14ac:dyDescent="0.4">
      <c r="B74" s="37"/>
      <c r="C74" s="38"/>
      <c r="D74" s="38"/>
      <c r="E74" s="38"/>
      <c r="F74" s="38"/>
      <c r="G74" s="39"/>
    </row>
  </sheetData>
  <mergeCells count="22">
    <mergeCell ref="O32:O33"/>
    <mergeCell ref="J14:K14"/>
    <mergeCell ref="J15:K15"/>
    <mergeCell ref="J16:K16"/>
    <mergeCell ref="J17:K17"/>
    <mergeCell ref="J18:K18"/>
    <mergeCell ref="J2:P2"/>
    <mergeCell ref="J19:K19"/>
    <mergeCell ref="J45:P45"/>
    <mergeCell ref="R2:W2"/>
    <mergeCell ref="R3:R4"/>
    <mergeCell ref="S3:S4"/>
    <mergeCell ref="T3:T4"/>
    <mergeCell ref="U3:U4"/>
    <mergeCell ref="V3:V4"/>
    <mergeCell ref="W3:W4"/>
    <mergeCell ref="J31:O31"/>
    <mergeCell ref="J32:J33"/>
    <mergeCell ref="K32:K33"/>
    <mergeCell ref="L32:L33"/>
    <mergeCell ref="M32:M33"/>
    <mergeCell ref="N32:N3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A5D0-FBFC-4C0C-A983-F6D2939EA0A0}">
  <dimension ref="B2:L34"/>
  <sheetViews>
    <sheetView zoomScale="85" zoomScaleNormal="85" workbookViewId="0"/>
  </sheetViews>
  <sheetFormatPr baseColWidth="10" defaultRowHeight="14.5" x14ac:dyDescent="0.35"/>
  <cols>
    <col min="1" max="1" width="10.90625" style="64"/>
    <col min="2" max="2" width="10.1796875" style="64" customWidth="1"/>
    <col min="3" max="3" width="12" style="64" customWidth="1"/>
    <col min="4" max="4" width="12.453125" style="64" customWidth="1"/>
    <col min="5" max="5" width="10.54296875" style="64" customWidth="1"/>
    <col min="6" max="6" width="14.08984375" style="64" customWidth="1"/>
    <col min="7" max="7" width="11" style="64" customWidth="1"/>
    <col min="8" max="8" width="14.26953125" style="64" customWidth="1"/>
    <col min="9" max="10" width="10.90625" style="64"/>
    <col min="11" max="11" width="30.6328125" style="64" bestFit="1" customWidth="1"/>
    <col min="12" max="16384" width="10.90625" style="64"/>
  </cols>
  <sheetData>
    <row r="2" spans="2:12" ht="15" thickBot="1" x14ac:dyDescent="0.4">
      <c r="B2" s="111" t="s">
        <v>94</v>
      </c>
      <c r="C2" s="111"/>
      <c r="D2" s="111"/>
      <c r="E2" s="111"/>
    </row>
    <row r="3" spans="2:12" ht="24.5" thickBot="1" x14ac:dyDescent="0.4">
      <c r="B3" s="16" t="s">
        <v>84</v>
      </c>
      <c r="C3" s="16" t="s">
        <v>85</v>
      </c>
      <c r="D3" s="16" t="s">
        <v>88</v>
      </c>
      <c r="E3" s="16" t="s">
        <v>86</v>
      </c>
    </row>
    <row r="4" spans="2:12" ht="24.5" thickTop="1" x14ac:dyDescent="0.35">
      <c r="B4" s="53" t="s">
        <v>87</v>
      </c>
      <c r="C4" s="75">
        <v>1780</v>
      </c>
      <c r="D4" s="18">
        <v>4.5</v>
      </c>
      <c r="E4" s="75">
        <f>+D4*C4</f>
        <v>8010</v>
      </c>
    </row>
    <row r="8" spans="2:12" x14ac:dyDescent="0.35">
      <c r="B8" s="68"/>
      <c r="C8" s="68"/>
      <c r="D8" s="68"/>
      <c r="E8" s="68"/>
      <c r="F8" s="68"/>
      <c r="G8" s="68"/>
      <c r="H8" s="68"/>
    </row>
    <row r="9" spans="2:12" ht="24.5" thickBot="1" x14ac:dyDescent="0.4">
      <c r="B9" s="69" t="s">
        <v>23</v>
      </c>
      <c r="C9" s="70" t="s">
        <v>91</v>
      </c>
      <c r="D9" s="70" t="s">
        <v>89</v>
      </c>
      <c r="E9" s="70" t="s">
        <v>90</v>
      </c>
      <c r="F9" s="70" t="s">
        <v>93</v>
      </c>
      <c r="G9" s="70" t="s">
        <v>96</v>
      </c>
      <c r="H9" s="70" t="s">
        <v>92</v>
      </c>
    </row>
    <row r="10" spans="2:12" s="66" customFormat="1" x14ac:dyDescent="0.35">
      <c r="B10" s="71" t="s">
        <v>98</v>
      </c>
      <c r="C10" s="72">
        <f>3600/210</f>
        <v>17.142857142857142</v>
      </c>
      <c r="D10" s="18">
        <v>4.5</v>
      </c>
      <c r="E10" s="19" t="s">
        <v>97</v>
      </c>
      <c r="F10" s="73">
        <f>+C4</f>
        <v>1780</v>
      </c>
      <c r="G10" s="72">
        <f>+D10*C10</f>
        <v>77.142857142857139</v>
      </c>
      <c r="H10" s="74">
        <f>+G10*F10</f>
        <v>137314.28571428571</v>
      </c>
    </row>
    <row r="11" spans="2:12" x14ac:dyDescent="0.35">
      <c r="B11" s="71" t="s">
        <v>99</v>
      </c>
      <c r="C11" s="72">
        <f>+C10*18</f>
        <v>308.57142857142856</v>
      </c>
      <c r="D11" s="18">
        <f>+D10</f>
        <v>4.5</v>
      </c>
      <c r="E11" s="19" t="s">
        <v>97</v>
      </c>
      <c r="F11" s="73">
        <f>+F10</f>
        <v>1780</v>
      </c>
      <c r="G11" s="72">
        <f t="shared" ref="G11:G13" si="0">+D11*C11</f>
        <v>1388.5714285714284</v>
      </c>
      <c r="H11" s="74">
        <f t="shared" ref="H11:H13" si="1">+G11*F11</f>
        <v>2471657.1428571427</v>
      </c>
    </row>
    <row r="12" spans="2:12" x14ac:dyDescent="0.35">
      <c r="B12" s="71" t="s">
        <v>100</v>
      </c>
      <c r="C12" s="72">
        <f>+C11*7</f>
        <v>2160</v>
      </c>
      <c r="D12" s="18">
        <f>+D11</f>
        <v>4.5</v>
      </c>
      <c r="E12" s="19" t="s">
        <v>97</v>
      </c>
      <c r="F12" s="73">
        <f>+F11</f>
        <v>1780</v>
      </c>
      <c r="G12" s="72">
        <f t="shared" si="0"/>
        <v>9720</v>
      </c>
      <c r="H12" s="74">
        <f t="shared" si="1"/>
        <v>17301600</v>
      </c>
    </row>
    <row r="13" spans="2:12" x14ac:dyDescent="0.35">
      <c r="B13" s="71" t="s">
        <v>101</v>
      </c>
      <c r="C13" s="72">
        <f>+C12*30</f>
        <v>64800</v>
      </c>
      <c r="D13" s="18">
        <f>+D12</f>
        <v>4.5</v>
      </c>
      <c r="E13" s="19" t="s">
        <v>97</v>
      </c>
      <c r="F13" s="73">
        <f>+F12</f>
        <v>1780</v>
      </c>
      <c r="G13" s="72">
        <f t="shared" si="0"/>
        <v>291600</v>
      </c>
      <c r="H13" s="74">
        <f t="shared" si="1"/>
        <v>519048000</v>
      </c>
    </row>
    <row r="14" spans="2:12" ht="15" thickBot="1" x14ac:dyDescent="0.4">
      <c r="B14" s="53"/>
      <c r="C14" s="75"/>
      <c r="D14" s="18"/>
      <c r="E14" s="76"/>
      <c r="F14" s="18"/>
      <c r="G14" s="76"/>
      <c r="H14" s="19"/>
    </row>
    <row r="15" spans="2:12" ht="15" customHeight="1" thickBot="1" x14ac:dyDescent="0.4">
      <c r="B15" s="53"/>
      <c r="C15" s="18"/>
      <c r="D15" s="18"/>
      <c r="E15" s="76"/>
      <c r="F15" s="112" t="s">
        <v>95</v>
      </c>
      <c r="G15" s="113"/>
      <c r="H15" s="77">
        <f>+H13</f>
        <v>519048000</v>
      </c>
      <c r="K15" s="79" t="s">
        <v>117</v>
      </c>
      <c r="L15" s="79">
        <f>+H15</f>
        <v>519048000</v>
      </c>
    </row>
    <row r="16" spans="2:12" ht="20" customHeight="1" x14ac:dyDescent="0.35">
      <c r="B16" s="65"/>
      <c r="C16" s="61"/>
      <c r="D16" s="61"/>
      <c r="E16" s="67"/>
      <c r="F16" s="114"/>
      <c r="G16" s="114"/>
      <c r="H16" s="66"/>
      <c r="K16" s="79" t="s">
        <v>118</v>
      </c>
      <c r="L16" s="79">
        <f>+H24</f>
        <v>403704000</v>
      </c>
    </row>
    <row r="17" spans="2:8" ht="14.5" customHeight="1" thickBot="1" x14ac:dyDescent="0.4">
      <c r="B17" s="115" t="s">
        <v>103</v>
      </c>
      <c r="C17" s="115"/>
      <c r="D17" s="115"/>
      <c r="E17" s="115"/>
      <c r="F17" s="115"/>
      <c r="G17" s="115"/>
      <c r="H17" s="116"/>
    </row>
    <row r="18" spans="2:8" ht="36.5" thickBot="1" x14ac:dyDescent="0.4">
      <c r="B18" s="69" t="s">
        <v>23</v>
      </c>
      <c r="C18" s="70" t="s">
        <v>91</v>
      </c>
      <c r="D18" s="70" t="s">
        <v>89</v>
      </c>
      <c r="E18" s="70" t="s">
        <v>90</v>
      </c>
      <c r="F18" s="70" t="s">
        <v>93</v>
      </c>
      <c r="G18" s="70" t="s">
        <v>96</v>
      </c>
      <c r="H18" s="70" t="s">
        <v>92</v>
      </c>
    </row>
    <row r="19" spans="2:8" x14ac:dyDescent="0.35">
      <c r="B19" s="71" t="s">
        <v>98</v>
      </c>
      <c r="C19" s="72">
        <f>3600/270</f>
        <v>13.333333333333334</v>
      </c>
      <c r="D19" s="18">
        <v>4.5</v>
      </c>
      <c r="E19" s="19" t="s">
        <v>102</v>
      </c>
      <c r="F19" s="73">
        <f>+F10</f>
        <v>1780</v>
      </c>
      <c r="G19" s="72">
        <f>+D19*C19</f>
        <v>60</v>
      </c>
      <c r="H19" s="74">
        <f>+G19*F19</f>
        <v>106800</v>
      </c>
    </row>
    <row r="20" spans="2:8" x14ac:dyDescent="0.35">
      <c r="B20" s="71" t="s">
        <v>99</v>
      </c>
      <c r="C20" s="72">
        <f>+C19*18</f>
        <v>240</v>
      </c>
      <c r="D20" s="18">
        <f>+D19</f>
        <v>4.5</v>
      </c>
      <c r="E20" s="19" t="s">
        <v>102</v>
      </c>
      <c r="F20" s="73">
        <f>+F19</f>
        <v>1780</v>
      </c>
      <c r="G20" s="72">
        <f t="shared" ref="G20:G22" si="2">+D20*C20</f>
        <v>1080</v>
      </c>
      <c r="H20" s="74">
        <f t="shared" ref="H20:H22" si="3">+G20*F20</f>
        <v>1922400</v>
      </c>
    </row>
    <row r="21" spans="2:8" x14ac:dyDescent="0.35">
      <c r="B21" s="71" t="s">
        <v>100</v>
      </c>
      <c r="C21" s="72">
        <f>+C20*7</f>
        <v>1680</v>
      </c>
      <c r="D21" s="18">
        <f>+D20</f>
        <v>4.5</v>
      </c>
      <c r="E21" s="19" t="s">
        <v>102</v>
      </c>
      <c r="F21" s="73">
        <f>+F20</f>
        <v>1780</v>
      </c>
      <c r="G21" s="72">
        <f t="shared" si="2"/>
        <v>7560</v>
      </c>
      <c r="H21" s="74">
        <f t="shared" si="3"/>
        <v>13456800</v>
      </c>
    </row>
    <row r="22" spans="2:8" x14ac:dyDescent="0.35">
      <c r="B22" s="71" t="s">
        <v>101</v>
      </c>
      <c r="C22" s="72">
        <f>+C21*30</f>
        <v>50400</v>
      </c>
      <c r="D22" s="18">
        <f>+D21</f>
        <v>4.5</v>
      </c>
      <c r="E22" s="19" t="s">
        <v>102</v>
      </c>
      <c r="F22" s="73">
        <f>+F21</f>
        <v>1780</v>
      </c>
      <c r="G22" s="72">
        <f t="shared" si="2"/>
        <v>226800</v>
      </c>
      <c r="H22" s="74">
        <f t="shared" si="3"/>
        <v>403704000</v>
      </c>
    </row>
    <row r="23" spans="2:8" ht="15" thickBot="1" x14ac:dyDescent="0.4">
      <c r="B23" s="53"/>
      <c r="C23" s="75"/>
      <c r="D23" s="18"/>
      <c r="E23" s="76"/>
      <c r="F23" s="18"/>
      <c r="G23" s="76"/>
      <c r="H23" s="19"/>
    </row>
    <row r="24" spans="2:8" ht="15" thickBot="1" x14ac:dyDescent="0.4">
      <c r="B24" s="53"/>
      <c r="C24" s="18"/>
      <c r="D24" s="18"/>
      <c r="E24" s="76"/>
      <c r="F24" s="112" t="s">
        <v>95</v>
      </c>
      <c r="G24" s="113"/>
      <c r="H24" s="77">
        <f>+H22</f>
        <v>403704000</v>
      </c>
    </row>
    <row r="27" spans="2:8" ht="24.5" thickBot="1" x14ac:dyDescent="0.4">
      <c r="B27" s="15" t="s">
        <v>84</v>
      </c>
      <c r="C27" s="16" t="s">
        <v>104</v>
      </c>
      <c r="D27" s="16" t="s">
        <v>105</v>
      </c>
      <c r="E27" s="16" t="s">
        <v>106</v>
      </c>
    </row>
    <row r="28" spans="2:8" ht="24.5" thickTop="1" x14ac:dyDescent="0.35">
      <c r="B28" s="71" t="s">
        <v>90</v>
      </c>
      <c r="C28" s="18" t="s">
        <v>107</v>
      </c>
      <c r="D28" s="18" t="s">
        <v>108</v>
      </c>
      <c r="E28" s="18" t="s">
        <v>116</v>
      </c>
    </row>
    <row r="29" spans="2:8" ht="24" x14ac:dyDescent="0.35">
      <c r="B29" s="71" t="s">
        <v>109</v>
      </c>
      <c r="C29" s="75">
        <v>1780</v>
      </c>
      <c r="D29" s="75">
        <v>1780</v>
      </c>
      <c r="E29" s="18" t="s">
        <v>110</v>
      </c>
    </row>
    <row r="30" spans="2:8" ht="24" x14ac:dyDescent="0.35">
      <c r="B30" s="71" t="s">
        <v>111</v>
      </c>
      <c r="C30" s="18" t="s">
        <v>112</v>
      </c>
      <c r="D30" s="18" t="s">
        <v>113</v>
      </c>
      <c r="E30" s="18" t="s">
        <v>114</v>
      </c>
    </row>
    <row r="31" spans="2:8" ht="36" x14ac:dyDescent="0.35">
      <c r="B31" s="71" t="s">
        <v>115</v>
      </c>
      <c r="C31" s="75">
        <v>519048000</v>
      </c>
      <c r="D31" s="75">
        <v>403704000</v>
      </c>
      <c r="E31" s="78">
        <v>-115344000</v>
      </c>
    </row>
    <row r="32" spans="2:8" x14ac:dyDescent="0.35">
      <c r="B32" s="68"/>
      <c r="C32" s="68"/>
      <c r="D32" s="68"/>
      <c r="E32" s="68"/>
    </row>
    <row r="33" spans="2:5" x14ac:dyDescent="0.35">
      <c r="B33" s="68"/>
      <c r="C33" s="68"/>
      <c r="D33" s="68"/>
      <c r="E33" s="68"/>
    </row>
    <row r="34" spans="2:5" x14ac:dyDescent="0.35">
      <c r="B34" s="68"/>
      <c r="C34" s="68"/>
      <c r="D34" s="68"/>
      <c r="E34" s="68"/>
    </row>
  </sheetData>
  <mergeCells count="5">
    <mergeCell ref="B2:E2"/>
    <mergeCell ref="F15:G15"/>
    <mergeCell ref="F16:G16"/>
    <mergeCell ref="F24:G24"/>
    <mergeCell ref="B17:H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MODEL 1 VISSIM</vt:lpstr>
      <vt:lpstr>MODEL 2 VISSIM </vt:lpstr>
      <vt:lpstr>MODEL 3 VISSIM </vt:lpstr>
      <vt:lpstr>MODEL 4 VISSIM</vt:lpstr>
      <vt:lpstr>MODEL 5 VISSIM </vt:lpstr>
      <vt:lpstr>PROMEDIO GENERAL RECORRIDO</vt:lpstr>
      <vt:lpstr>COSTO OPERATIVO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Hidrosanitas</dc:creator>
  <cp:lastModifiedBy>somos_08</cp:lastModifiedBy>
  <dcterms:created xsi:type="dcterms:W3CDTF">2024-06-25T22:15:17Z</dcterms:created>
  <dcterms:modified xsi:type="dcterms:W3CDTF">2025-06-10T20:19:21Z</dcterms:modified>
</cp:coreProperties>
</file>