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0.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1.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2.xml" ContentType="application/vnd.openxmlformats-officedocument.drawing+xml"/>
  <Override PartName="/xl/charts/chartEx1.xml" ContentType="application/vnd.ms-office.chartex+xml"/>
  <Override PartName="/xl/charts/style7.xml" ContentType="application/vnd.ms-office.chartstyle+xml"/>
  <Override PartName="/xl/charts/colors7.xml" ContentType="application/vnd.ms-office.chartcolorstyle+xml"/>
  <Override PartName="/xl/charts/chart7.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3.xml" ContentType="application/vnd.openxmlformats-officedocument.drawing+xml"/>
  <Override PartName="/xl/charts/chart8.xml" ContentType="application/vnd.openxmlformats-officedocument.drawingml.chart+xml"/>
  <Override PartName="/xl/charts/style9.xml" ContentType="application/vnd.ms-office.chartstyle+xml"/>
  <Override PartName="/xl/charts/colors9.xml" ContentType="application/vnd.ms-office.chartcolorstyle+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03"/>
  <workbookPr defaultThemeVersion="166925"/>
  <mc:AlternateContent xmlns:mc="http://schemas.openxmlformats.org/markup-compatibility/2006">
    <mc:Choice Requires="x15">
      <x15ac:absPath xmlns:x15ac="http://schemas.microsoft.com/office/spreadsheetml/2010/11/ac" url="C:\Users\patic\Downloads\"/>
    </mc:Choice>
  </mc:AlternateContent>
  <xr:revisionPtr revIDLastSave="6" documentId="13_ncr:1_{994B9A8F-385E-423D-B5B5-F09940EC837D}" xr6:coauthVersionLast="47" xr6:coauthVersionMax="47" xr10:uidLastSave="{671B9C42-65A2-4DF5-A8E7-EBEF8FEE3AEE}"/>
  <bookViews>
    <workbookView xWindow="-108" yWindow="-108" windowWidth="23256" windowHeight="12576" xr2:uid="{5A8A3549-296B-0447-8310-0B724A8C1747}"/>
  </bookViews>
  <sheets>
    <sheet name="PORTADA" sheetId="21" r:id="rId1"/>
    <sheet name="ÍNDICE DE HOJAS" sheetId="19" r:id="rId2"/>
    <sheet name="Método valoración-PNN Sumapaz" sheetId="15" r:id="rId3"/>
    <sheet name="Población Bogota DC y Mapa EJM" sheetId="23" r:id="rId4"/>
    <sheet name="Costo de viaje chingaza-DATOS" sheetId="13" r:id="rId5"/>
    <sheet name="Imag. y Datos Chingaza" sheetId="16" r:id="rId6"/>
    <sheet name="Paramo sumapaz-DATOS" sheetId="14" r:id="rId7"/>
    <sheet name="Imag. y Datos Sumapaz" sheetId="17" r:id="rId8"/>
    <sheet name="Seguros" sheetId="24" r:id="rId9"/>
    <sheet name="RESULTADOS ENCUESTA-2891499" sheetId="25" r:id="rId10"/>
    <sheet name="1" sheetId="2" r:id="rId11"/>
    <sheet name="2" sheetId="3" r:id="rId12"/>
    <sheet name="3" sheetId="4" r:id="rId13"/>
    <sheet name="4" sheetId="5" r:id="rId14"/>
    <sheet name="5" sheetId="6" r:id="rId15"/>
    <sheet name="6" sheetId="7" r:id="rId16"/>
    <sheet name="7" sheetId="8" r:id="rId17"/>
    <sheet name="8" sheetId="9" r:id="rId18"/>
    <sheet name="9" sheetId="10" r:id="rId19"/>
    <sheet name="10" sheetId="11" r:id="rId20"/>
    <sheet name="11" sheetId="12" r:id="rId21"/>
    <sheet name="12, 13" sheetId="1" r:id="rId22"/>
    <sheet name="REFERENCIAS" sheetId="18" r:id="rId23"/>
  </sheets>
  <definedNames>
    <definedName name="_xlchart.v1.0" hidden="1">'4'!$A$1</definedName>
    <definedName name="_xlchart.v1.1" hidden="1">'4'!$A$2</definedName>
    <definedName name="_xlchart.v1.2" hidden="1">'4'!$A$3</definedName>
    <definedName name="_xlchart.v1.3" hidden="1">'4'!$B$1:$B$1</definedName>
    <definedName name="_xlchart.v1.4" hidden="1">'4'!$B$2:$B$2</definedName>
    <definedName name="_xlchart.v1.5" hidden="1">'4'!$B$3:$B$3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9" i="15" l="1"/>
  <c r="A12" i="15"/>
  <c r="J56" i="15"/>
  <c r="M53" i="15"/>
  <c r="D43" i="15"/>
  <c r="D57" i="15"/>
  <c r="L9" i="15"/>
  <c r="K9" i="15"/>
  <c r="I6" i="15"/>
  <c r="I9" i="15"/>
  <c r="I8" i="15"/>
  <c r="I7" i="15"/>
  <c r="I5" i="15"/>
  <c r="H8" i="15"/>
  <c r="H7" i="15"/>
  <c r="H6" i="15"/>
  <c r="H5" i="15"/>
  <c r="G5" i="15"/>
  <c r="G6" i="15"/>
  <c r="F5" i="15"/>
  <c r="E5" i="15"/>
  <c r="B16" i="15"/>
  <c r="C5" i="15"/>
  <c r="B32" i="15"/>
  <c r="B27" i="15"/>
  <c r="B37" i="15"/>
  <c r="A114" i="15"/>
  <c r="B57" i="15"/>
  <c r="I56" i="15" s="1"/>
  <c r="B25" i="15"/>
  <c r="B28" i="15" s="1"/>
  <c r="O24" i="23"/>
  <c r="N24" i="23"/>
  <c r="M24" i="23"/>
  <c r="L24" i="23"/>
  <c r="K24" i="23"/>
  <c r="J24" i="23"/>
  <c r="I24" i="23"/>
  <c r="H24" i="23"/>
  <c r="G24" i="23"/>
  <c r="F24" i="23"/>
  <c r="E24" i="23"/>
  <c r="D24" i="23"/>
  <c r="C24" i="23"/>
  <c r="B24" i="23"/>
  <c r="D5" i="12"/>
  <c r="C6" i="11"/>
  <c r="D7" i="8"/>
  <c r="B7" i="5"/>
  <c r="C8" i="6"/>
  <c r="A17" i="15"/>
  <c r="A18" i="15"/>
  <c r="A19" i="15"/>
  <c r="A16" i="15"/>
  <c r="F12" i="15"/>
  <c r="D8" i="15"/>
  <c r="D7" i="15"/>
  <c r="D6" i="15"/>
  <c r="D5" i="15"/>
  <c r="C47" i="15"/>
  <c r="B47" i="15"/>
  <c r="C46" i="15"/>
  <c r="B8" i="15" s="1"/>
  <c r="C45" i="15"/>
  <c r="B7" i="15" s="1"/>
  <c r="C44" i="15"/>
  <c r="B6" i="15" s="1"/>
  <c r="C43" i="15"/>
  <c r="B5" i="15" s="1"/>
  <c r="C18" i="13"/>
  <c r="C12" i="14"/>
  <c r="C5" i="14"/>
  <c r="C7" i="14"/>
  <c r="C8" i="14" s="1"/>
  <c r="C9" i="14" s="1"/>
  <c r="C6" i="14"/>
  <c r="C11" i="13"/>
  <c r="C12" i="13"/>
  <c r="C13" i="13"/>
  <c r="F4" i="13"/>
  <c r="C7" i="13"/>
  <c r="C15" i="13"/>
  <c r="C8" i="13"/>
  <c r="D33" i="1"/>
  <c r="D29" i="1"/>
  <c r="C5" i="10"/>
  <c r="D4" i="9"/>
  <c r="B4" i="7"/>
  <c r="C6" i="3"/>
  <c r="B29" i="15" l="1"/>
  <c r="B17" i="15" s="1"/>
  <c r="B12" i="15"/>
  <c r="B18" i="15" l="1"/>
  <c r="B19" i="15"/>
  <c r="G12" i="15"/>
  <c r="M54" i="15"/>
  <c r="D44" i="15" s="1"/>
  <c r="E44" i="15" s="1"/>
  <c r="F6" i="15" s="1"/>
  <c r="C12" i="15"/>
  <c r="M56" i="15"/>
  <c r="D46" i="15" s="1"/>
  <c r="E46" i="15" s="1"/>
  <c r="F8" i="15" s="1"/>
  <c r="G8" i="15" s="1"/>
  <c r="M55" i="15"/>
  <c r="D45" i="15" s="1"/>
  <c r="E45" i="15" s="1"/>
  <c r="F7" i="15" s="1"/>
  <c r="G7" i="15" s="1"/>
  <c r="B21" i="15"/>
  <c r="B20" i="15" l="1"/>
  <c r="E43" i="15"/>
  <c r="D47" i="15"/>
  <c r="C6" i="15"/>
  <c r="E6" i="15" s="1"/>
  <c r="C8" i="15"/>
  <c r="C7" i="15"/>
  <c r="E7" i="15" s="1"/>
  <c r="C9" i="1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G4" authorId="0" shapeId="0" xr:uid="{98DEA38E-FBE8-0142-A59D-98DBC6FB7484}">
      <text>
        <r>
          <rPr>
            <sz val="12"/>
            <color rgb="FF9C0006"/>
            <rFont val="Calibri"/>
            <family val="2"/>
            <scheme val="minor"/>
          </rPr>
          <t>======
ID#AAAAC4SvD64
pere    (2019-05-04 22:59:47)
Precio de entrada. Se parte del precio actual (cero), y se aumenta sucesivamente en un valor igual al coste adicional de viaje por cambio de zona</t>
        </r>
      </text>
    </comment>
    <comment ref="H4" authorId="0" shapeId="0" xr:uid="{AB8F684A-6C8B-7141-8FAC-7A4EFECF76DE}">
      <text>
        <r>
          <rPr>
            <sz val="10"/>
            <color rgb="FF000000"/>
            <rFont val="Arial"/>
            <family val="2"/>
          </rPr>
          <t xml:space="preserve">======
</t>
        </r>
        <r>
          <rPr>
            <sz val="10"/>
            <color rgb="FF000000"/>
            <rFont val="Arial"/>
            <family val="2"/>
          </rPr>
          <t xml:space="preserve">ID#AAAAC4SvD7A
</t>
        </r>
        <r>
          <rPr>
            <sz val="10"/>
            <color rgb="FF000000"/>
            <rFont val="Arial"/>
            <family val="2"/>
          </rPr>
          <t xml:space="preserve">pere    (2019-05-04 22:59:47)
</t>
        </r>
        <r>
          <rPr>
            <sz val="10"/>
            <color rgb="FF000000"/>
            <rFont val="Arial"/>
            <family val="2"/>
          </rPr>
          <t>Número estimado de visitantes. Es el  número de visitantes de la muestra que "sobrevivirían" (seguirían visitando el parque) al ir aumentando el precio de entrada. De cada zona visitarán el parque  en la proporción de la zona a la que corresponde el nuevo coste (coste original del viaje más el nuevo precio de entrada)</t>
        </r>
      </text>
    </comment>
    <comment ref="I9" authorId="0" shapeId="0" xr:uid="{4679FEC7-16DD-D14E-9686-D60282C139A6}">
      <text>
        <r>
          <rPr>
            <sz val="10"/>
            <color rgb="FF000000"/>
            <rFont val="Arial"/>
            <family val="2"/>
          </rPr>
          <t>======
ID#AAAAC4SvD7I
pere    (2019-05-04 22:59:47)
Excedente del consumidor o beneficio de toda la muestra de visitantes</t>
        </r>
      </text>
    </comment>
  </commentList>
</comments>
</file>

<file path=xl/sharedStrings.xml><?xml version="1.0" encoding="utf-8"?>
<sst xmlns="http://schemas.openxmlformats.org/spreadsheetml/2006/main" count="467" uniqueCount="380">
  <si>
    <t>AANÁLISIS DEL MÉTODO DE VALORACIÓN ECONÓMICO AMBIENTAL DE COSTO DE VIAJE APLICADO AL PARQUE NACIONAL NATURAL DE SUMAPAZ EN CONTRASTE CON CHINGAZA EN COLOMBIA PARA EL AÑO 2023.</t>
  </si>
  <si>
    <t>LAURA PATRICIA CARDENAS VILLANUEVA</t>
  </si>
  <si>
    <t>Trabajo de Grado presentado como requisito para optar al título de Magister en Contabilidad</t>
  </si>
  <si>
    <t>DIRECTOR DE TESIS, MBA. JOSÉ EFRAÍN CHOCONTÁ</t>
  </si>
  <si>
    <t>CODIRECTOR DE TESIS, PHD. FABIAN CASTIBLANCO</t>
  </si>
  <si>
    <t>Universidad La Gran Colombia</t>
  </si>
  <si>
    <t>Facultad Ciencias económicas y administrativas</t>
  </si>
  <si>
    <t>Programa académico de Maestría en Contabilidad</t>
  </si>
  <si>
    <t>Bogotá D.C</t>
  </si>
  <si>
    <t>26 de Abril de 2023</t>
  </si>
  <si>
    <t>ANÁLISIS DEL MÉTODO DE VALORACIÓN ECONOMICO AMBIENTAL DE COSTOS DE VIAJE  APLICADO AL PARQUE NACIONAL NATURAL DE SUMAPAZ EN CONTRASTE CON CHINGAZA EN COLOMBIA PARA EL AÑO 2022.</t>
  </si>
  <si>
    <t>índice de Hojas</t>
  </si>
  <si>
    <t>Datos para el Caso de Método de Valoración Sumapaz en Contraste con Chingaza 2022.</t>
  </si>
  <si>
    <t>Método valoración-PNN Sumapaz'!A1</t>
  </si>
  <si>
    <t>Población Bogota DC y Mapa EJM'!A1</t>
  </si>
  <si>
    <t>Seguros!A1</t>
  </si>
  <si>
    <t>Costo de viaje chingaza-DATOS'!A1</t>
  </si>
  <si>
    <t>Imag. y Datos Chingaza'!A1</t>
  </si>
  <si>
    <t>Paramo sumapaz-DATOS'!A1</t>
  </si>
  <si>
    <t>Imag. y Datos Sumapaz'!A1</t>
  </si>
  <si>
    <t>RESULTADOS ENCUESTA-2891499'!A1</t>
  </si>
  <si>
    <t>REFERENCIAS!A1</t>
  </si>
  <si>
    <t>Tabulación de encuesta</t>
  </si>
  <si>
    <t>1'!A1</t>
  </si>
  <si>
    <t>2'!A1</t>
  </si>
  <si>
    <t>3'!A1</t>
  </si>
  <si>
    <t>4'!A1</t>
  </si>
  <si>
    <t>5'!A1</t>
  </si>
  <si>
    <t>6'!A1</t>
  </si>
  <si>
    <t>7'!A1</t>
  </si>
  <si>
    <t>8'!A1</t>
  </si>
  <si>
    <t>9'!A1</t>
  </si>
  <si>
    <t>10'!A1</t>
  </si>
  <si>
    <t>11'!A1</t>
  </si>
  <si>
    <t>12, 13'!A1</t>
  </si>
  <si>
    <t xml:space="preserve">Ejercicio de valoración por el método zonal del coste de viaje, </t>
  </si>
  <si>
    <t>Coste viaje</t>
  </si>
  <si>
    <t>Número estimado de visitantes</t>
  </si>
  <si>
    <r>
      <t xml:space="preserve">con datos reales para el </t>
    </r>
    <r>
      <rPr>
        <b/>
        <i/>
        <sz val="10"/>
        <rFont val="Arial"/>
        <family val="2"/>
      </rPr>
      <t>Parque Nacional Natural de Sumapaz, 2023</t>
    </r>
  </si>
  <si>
    <t>(Valores en $ COP)</t>
  </si>
  <si>
    <r>
      <t xml:space="preserve">Zona / </t>
    </r>
    <r>
      <rPr>
        <b/>
        <sz val="12"/>
        <rFont val="Arial"/>
        <family val="2"/>
      </rPr>
      <t>9 Pasos</t>
    </r>
  </si>
  <si>
    <t>1. Dist ida-vuelta</t>
  </si>
  <si>
    <t>2. Cantidad de Visitantes</t>
  </si>
  <si>
    <t>2. Cantidad de Habitantes</t>
  </si>
  <si>
    <t>2.   %visitantes / habitantes (EJE X)</t>
  </si>
  <si>
    <t>3.  Coste viaje por persona (EJE Y)</t>
  </si>
  <si>
    <t>4. Precio de entrada (EJE Y)</t>
  </si>
  <si>
    <t>5. Número estimado de visitantes (EJE X)</t>
  </si>
  <si>
    <t>6.  Áreas parciales y total bajo la curva de demanda</t>
  </si>
  <si>
    <t>7. Excedente medio del consumidor (valor por visitante)</t>
  </si>
  <si>
    <t>8. Número de visitantes este año (x 365)</t>
  </si>
  <si>
    <t>9. Valor recreativo del parque este año</t>
  </si>
  <si>
    <t>A. Usme, Bgta.</t>
  </si>
  <si>
    <t>B. Chapinero, Bgta.</t>
  </si>
  <si>
    <t>C. Villavicencio</t>
  </si>
  <si>
    <t>D. Ibagué</t>
  </si>
  <si>
    <t>Posible valor de entrada</t>
  </si>
  <si>
    <t>Máximo c/Día</t>
  </si>
  <si>
    <t>Coste/litro de gasolina</t>
  </si>
  <si>
    <t>Consumo en litros/100 km</t>
  </si>
  <si>
    <t>Coste en gasolina/km</t>
  </si>
  <si>
    <t>Valor del tiempo/hora</t>
  </si>
  <si>
    <t>Velocidad media (km/hora)</t>
  </si>
  <si>
    <t>Valor del tiempo/km</t>
  </si>
  <si>
    <t>Valor medio/km</t>
  </si>
  <si>
    <t>&lt;==Para el ejercicio de Pance deben de acomodar esta parte para calcular los costos con relación a la distancia.</t>
  </si>
  <si>
    <r>
      <t xml:space="preserve">Ejercicio original del profesor Pere Reira. Editado y acondicionado por el profesor Esteban Correa García, </t>
    </r>
    <r>
      <rPr>
        <b/>
        <i/>
        <sz val="10"/>
        <rFont val="Arial"/>
        <family val="2"/>
      </rPr>
      <t>(Ver Referencia de Video, ECO: Esteban Correa García, 2019)</t>
    </r>
  </si>
  <si>
    <t>Q Visitas PNN cada día</t>
  </si>
  <si>
    <t>Estimado, tomando en cuenta que Chingaza tiene 165 C/Día</t>
  </si>
  <si>
    <t>Total</t>
  </si>
  <si>
    <t>Promedio</t>
  </si>
  <si>
    <t>Zona</t>
  </si>
  <si>
    <t>Habitantes DANE</t>
  </si>
  <si>
    <t>Info actualizada de</t>
  </si>
  <si>
    <t>Ver referencia, Bogotá Cómo Vamos (2023).</t>
  </si>
  <si>
    <t>Visitantes de Chingaza</t>
  </si>
  <si>
    <r>
      <rPr>
        <b/>
        <sz val="10"/>
        <rFont val="Arial"/>
        <family val="2"/>
      </rPr>
      <t>Supuesto/Hipótesis:</t>
    </r>
    <r>
      <rPr>
        <sz val="10"/>
        <rFont val="Arial"/>
        <family val="2"/>
      </rPr>
      <t xml:space="preserve"> Sumapaz tiene 154.000 Ha y Chingaza 76.600 Ha, es decir, que equivale a un 201% mas de espacio el 2do del 1ro, por tanto, podríamos decir que es 2 veces la cantidad de visitantes de chingaza en un día, para visitar en Sumapaz.</t>
    </r>
  </si>
  <si>
    <t>Visitantes de Chingaza, Año</t>
  </si>
  <si>
    <t>Proporción de visitantes de Bogotá D.C</t>
  </si>
  <si>
    <t>Doble de visitantes para Bogotá D.C</t>
  </si>
  <si>
    <t>Versión en imagen de el metodo en el PNN Sumapaz:</t>
  </si>
  <si>
    <t>Cantidad de visitantes estimados día en PNN Sumapaz:</t>
  </si>
  <si>
    <t>Valor Póliza de asistencia en PNN, promedio día:</t>
  </si>
  <si>
    <t>Obligatorios según resolución 092 del 6 de marzo del Ministerio de Ambiente y Desarrollo Sostenible para los Parques Nacionales Naturales de Colombia.</t>
  </si>
  <si>
    <t>DATOS</t>
  </si>
  <si>
    <t>Consumo Gasolina</t>
  </si>
  <si>
    <t>EN ESTA GRAFICA ES DONDE HAY QUE CALCULAR EL AREA BAJO LA CURVA</t>
  </si>
  <si>
    <t>Zona Origen</t>
  </si>
  <si>
    <t>Distancia Un Trayecto en Km
 (Ver imágenes)</t>
  </si>
  <si>
    <t>Distancia Ida-vuelta en Km</t>
  </si>
  <si>
    <t>Valor Gasolina
Un trayecto</t>
  </si>
  <si>
    <t>Valor Gasolina
Ida y vuelta</t>
  </si>
  <si>
    <t>Localidad 5, Usme - Bogotá</t>
  </si>
  <si>
    <t>Localidad 2, Chapinero - Bogotá</t>
  </si>
  <si>
    <t>Villavicencio - Meta</t>
  </si>
  <si>
    <t>Ver referencia, Redacción PDM (2019).</t>
  </si>
  <si>
    <t>Ibagué - Tolima</t>
  </si>
  <si>
    <t>Ver referencia, DANE (2023).</t>
  </si>
  <si>
    <t>Valor Galón Corriente</t>
  </si>
  <si>
    <t>Cilindraje</t>
  </si>
  <si>
    <t>Bogotá</t>
  </si>
  <si>
    <r>
      <t xml:space="preserve">El motor tiene rendimiento de combustible de 12.74 kilómetros por litro en ciudad. </t>
    </r>
    <r>
      <rPr>
        <b/>
        <sz val="10"/>
        <rFont val="Arial"/>
        <family val="2"/>
      </rPr>
      <t>En carretera es de 19.53 km/l, con un rendimiento combinado de 15.10 km/l.</t>
    </r>
  </si>
  <si>
    <r>
      <rPr>
        <b/>
        <i/>
        <sz val="8"/>
        <rFont val="Arial"/>
        <family val="2"/>
      </rPr>
      <t xml:space="preserve">Tomado de: </t>
    </r>
    <r>
      <rPr>
        <sz val="8"/>
        <rFont val="Arial"/>
        <family val="2"/>
      </rPr>
      <t>https://memolira.com/breaking-news/jeep-renegade-2023-mas-capaz-eficiente-y-avanzado/#:~:text=De%20acuerdo%20con%20la%20marca,combinado%20de%2015.10%20km%2Fl.</t>
    </r>
  </si>
  <si>
    <t>Auto</t>
  </si>
  <si>
    <t>JEEP-RENEGADE</t>
  </si>
  <si>
    <t>Ver referencia, JEEP (2022).</t>
  </si>
  <si>
    <t>A</t>
  </si>
  <si>
    <t>Consumo C/100 Km</t>
  </si>
  <si>
    <t>B</t>
  </si>
  <si>
    <t>1 Galón en Litros</t>
  </si>
  <si>
    <t>Ver referencia, Calculadora de gasolina (2022).</t>
  </si>
  <si>
    <t>C</t>
  </si>
  <si>
    <t>Precio Gasolina Enero 2023</t>
  </si>
  <si>
    <t>Ver referencia, Portafolio (2022).</t>
  </si>
  <si>
    <t>Consumo Combinado</t>
  </si>
  <si>
    <t>Precio de 1Km en litros $</t>
  </si>
  <si>
    <t>D</t>
  </si>
  <si>
    <t>Precio Gasolina en LT</t>
  </si>
  <si>
    <t>Valor de cada Lt x100 Km</t>
  </si>
  <si>
    <t>Ver referencia, Ruta Usme-PNN Sumapaz (2023).</t>
  </si>
  <si>
    <t>Ver referencia, Ruta Chapinero-PNN Sumapaz (2023).</t>
  </si>
  <si>
    <t>Ver referencia, Ruta Villavicencio-PNN Sumapaz (2023).</t>
  </si>
  <si>
    <t>Ver referencia, Ruta Ibagué-PNN Sumapaz (2023).</t>
  </si>
  <si>
    <t>Total de población en Bogotá por localidades, 2008 - 2021</t>
  </si>
  <si>
    <t>Localidad</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</si>
  <si>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</si>
  <si>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</si>
  <si>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</si>
  <si>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</si>
  <si>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</si>
  <si>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</si>
  <si>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</si>
  <si>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</si>
  <si>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</si>
  <si>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</si>
  <si>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</si>
  <si>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</si>
  <si>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</si>
  <si>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</si>
  <si>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</si>
  <si>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</si>
  <si>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</si>
  <si>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</si>
  <si>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Ciudad Bolívar</t>
  </si>
  <si>
    <t>Sumapaz</t>
  </si>
  <si>
    <t>Total Bogotá</t>
  </si>
  <si>
    <t>Ver referencia, MinTransporte, Peajes Terrestres a PNN Sumapaz (2023).</t>
  </si>
  <si>
    <t>Ver referencia, Mapa-PNN Sumapaz (2023).</t>
  </si>
  <si>
    <t>Viaje al paramo de Chingaza para 4 personas</t>
  </si>
  <si>
    <t>Costos de viaje chingaza - Agencias</t>
  </si>
  <si>
    <t>Ver Hoja, Imag. y Datos Chingaza-Tours.</t>
  </si>
  <si>
    <t>Ítems</t>
  </si>
  <si>
    <t xml:space="preserve">Costos </t>
  </si>
  <si>
    <t>Gasolina</t>
  </si>
  <si>
    <t>Visita independiente</t>
  </si>
  <si>
    <t>Peajes</t>
  </si>
  <si>
    <t>Road Trip</t>
  </si>
  <si>
    <t>Parqueadero</t>
  </si>
  <si>
    <t>Guiana tours</t>
  </si>
  <si>
    <t>Almuerzo</t>
  </si>
  <si>
    <t>El Grand Tour</t>
  </si>
  <si>
    <t>Entrada</t>
  </si>
  <si>
    <t>Guía turístico</t>
  </si>
  <si>
    <t>Póliza</t>
  </si>
  <si>
    <t>Hidratación y Otros</t>
  </si>
  <si>
    <t>Total costo 4 personas</t>
  </si>
  <si>
    <t>Total costo por una persona</t>
  </si>
  <si>
    <t>Nota: Datos de elaboración propia, según visita de campo-PNN Chingaza.</t>
  </si>
  <si>
    <t>Cantidad Visitantes</t>
  </si>
  <si>
    <t>Ver referencias, Parque natural Chingaza (2022) y PNN-Informe anual del comportamiento … (2022)</t>
  </si>
  <si>
    <t>KM Ubicación, trayecto</t>
  </si>
  <si>
    <t>Ver Hoja, Imag. y Datos Chingaza-Distancia Chingaza.</t>
  </si>
  <si>
    <t>Ida y regreso</t>
  </si>
  <si>
    <t>JEEP-RENEGADE 1747</t>
  </si>
  <si>
    <t>Ver referencia, CALKOO (2022).</t>
  </si>
  <si>
    <t>Distancia a Chingaza</t>
  </si>
  <si>
    <t>Ver referencia, Ruta Suba-PNN Chingaza (2023).</t>
  </si>
  <si>
    <r>
      <t>Pero vamos a las cifras. </t>
    </r>
    <r>
      <rPr>
        <b/>
        <sz val="10"/>
        <color rgb="FF58585B"/>
        <rFont val="Raleway"/>
      </rPr>
      <t>A 100 km/h, el Jeep Renegade 1.3 turbo gasta 5,8 litros cada cien kilómetros</t>
    </r>
    <r>
      <rPr>
        <sz val="10"/>
        <color rgb="FF58585B"/>
        <rFont val="Raleway"/>
      </rPr>
      <t>, con una autonomía de 1.034 kilómetros gracias a un tanque de 60 litros de capacidad. A la misma velocidad, el 1.8 nos había rendido 7,4 litros.</t>
    </r>
  </si>
  <si>
    <t xml:space="preserve">GALÓN </t>
  </si>
  <si>
    <t>LITRO</t>
  </si>
  <si>
    <t>Consumo</t>
  </si>
  <si>
    <t>1.8</t>
  </si>
  <si>
    <t>Gasolina a DIC 2022</t>
  </si>
  <si>
    <t>Ver referencias, Parque natural Chingaza (2022).</t>
  </si>
  <si>
    <t>Ver referencias, Corpochingaza-Senderismo (2023).</t>
  </si>
  <si>
    <t>Ver referencias, Corpochingaza-Poliza (2023).</t>
  </si>
  <si>
    <t>TOURS:</t>
  </si>
  <si>
    <t>Ver referencia, Road Trip (2023).</t>
  </si>
  <si>
    <t>Ver referencia, Guiana Tours (2023).</t>
  </si>
  <si>
    <t>Ver referencia, El gran tour (2023).</t>
  </si>
  <si>
    <t>Ver referencia, Eco Global Expeditions (2023).</t>
  </si>
  <si>
    <t>Desde Bogotá</t>
  </si>
  <si>
    <t>Viaje al paramo de Sumapaz para 4 personas</t>
  </si>
  <si>
    <t>Nota: Datos de elaboración propia, según visita de campo-PNN Sumapaz.</t>
  </si>
  <si>
    <t>Ver Hoja, Imag. y Datos Chingaza-Distancia Sumapaz.</t>
  </si>
  <si>
    <t>Costos de viaje Sumapaz - Agencias</t>
  </si>
  <si>
    <t xml:space="preserve">Agencias varias-Tours </t>
  </si>
  <si>
    <r>
      <t xml:space="preserve">Nota: Datos de elaboración propia, según visita de campo-PNN Sumapaz; </t>
    </r>
    <r>
      <rPr>
        <i/>
        <sz val="12"/>
        <color theme="1"/>
        <rFont val="Calibri"/>
        <family val="2"/>
        <scheme val="minor"/>
      </rPr>
      <t xml:space="preserve">Ver Anexo2, Fotos Sumapaz. </t>
    </r>
  </si>
  <si>
    <t>Distancia Sumapaz.</t>
  </si>
  <si>
    <t>Ver referencia, Ruta Suba-PNN Sumapaz (2023).</t>
  </si>
  <si>
    <t>Pólizas y/o Seguros de COLASISTENCIA, coberturas:</t>
  </si>
  <si>
    <t>Ver referencia, Colasistencia (2023).</t>
  </si>
  <si>
    <t>Valor prima, visita al PNN en un día Chingaza ($ COP):</t>
  </si>
  <si>
    <t>Ejm. Tayrona</t>
  </si>
  <si>
    <t>Ver referencia, Valor Analitik (2023).</t>
  </si>
  <si>
    <t>Los visitantes deberán adquirir una póliza contra todo riesgo para el ingreso y permanencia en el área protegida (PNNC, 2023)</t>
  </si>
  <si>
    <t>Ver referencia, PNNC-PNN Chingaza (2023).</t>
  </si>
  <si>
    <t>COLASISTENCIA PARQUES</t>
  </si>
  <si>
    <t>NACIONALES NATURALES</t>
  </si>
  <si>
    <t>Único producto especializado para Parques Nacionales Naturales de Colombia, que cumple con las exigencias de la resolución 092 del 6 de marzo del Ministerio de Ambiente y Desarrollo Sostenible para los Parques Nacionales Naturales de Colombia.</t>
  </si>
  <si>
    <t>ASISTENCIA MÉDICA</t>
  </si>
  <si>
    <t>Asistencia médica por accidente hasta</t>
  </si>
  <si>
    <t>Asistencia médica por enfermedad hasta</t>
  </si>
  <si>
    <t>Medicamentos ambulatorios hasta</t>
  </si>
  <si>
    <t>Renta diaria por hospitalización por accidente</t>
  </si>
  <si>
    <t>$50.000 diarios</t>
  </si>
  <si>
    <t>Enfermera en casa en caso de accidente</t>
  </si>
  <si>
    <t>5 días máximo, $100.000 diarios</t>
  </si>
  <si>
    <t>Gastos odontológicos por accidente hasta</t>
  </si>
  <si>
    <t>Atención inicial por Enfermedades preexistentes (consulta de urgencias) hasta</t>
  </si>
  <si>
    <t>Gastos médicos por enfermedad de maternas (Consulta de urgencias) hasta</t>
  </si>
  <si>
    <t>Gastos de hotel por convalecencia accidental</t>
  </si>
  <si>
    <t>Traslados médicos por accidente (hasta límite de gastos)</t>
  </si>
  <si>
    <t>Incluido</t>
  </si>
  <si>
    <t>TRASLADOS</t>
  </si>
  <si>
    <t>COMPENSACIONES</t>
  </si>
  <si>
    <t>Compensación por muerte accidental (se excluye para titulares nacionales la muerte en cualquier transporte, ahogamiento y homicidio)</t>
  </si>
  <si>
    <t>Compensación por invalidez total y permanente accidental o desmembración accidental hasta (se excluye invalidez o desmembración en transporte aéreo, terrestre, marítimo y fluvial.)</t>
  </si>
  <si>
    <t>Compensación por muerte por ahogamiento</t>
  </si>
  <si>
    <t>Compensación por muerte accidental en transporte aéreo, terrestre, marítimo y fluvial.</t>
  </si>
  <si>
    <t>Compensación por muerte con arma de fuego, corto punzante o contundente (homicidio)</t>
  </si>
  <si>
    <t>Compensación complementaria por pérdida de equipaje en transporte aéreo hasta</t>
  </si>
  <si>
    <t>Remuneración por robo de documentos</t>
  </si>
  <si>
    <t>ASISTENCIAS ESPECIALIZADAS</t>
  </si>
  <si>
    <t>TRASLADOS Y ACOMPAÑAMIENTOS EN FECHAS DIFERENTES</t>
  </si>
  <si>
    <t>Retorno de menores o adulto mayor</t>
  </si>
  <si>
    <t>Acompañamiento de menores</t>
  </si>
  <si>
    <t>Auxilio de regreso por accidente</t>
  </si>
  <si>
    <t>Regreso anticipado por siniestro grave o calamidad en el domicilio</t>
  </si>
  <si>
    <t>Regreso anticipado por muerte de un familiar en primer grado de consanguinidad o afinidad</t>
  </si>
  <si>
    <t>Conductor familiar en caso de accidente</t>
  </si>
  <si>
    <t>incluido</t>
  </si>
  <si>
    <t>Tesis Maestría en Contabilidad-ANÁLISIS DEL MÉTODO DE VALORACIÓN ECONÓMICO AMBIENTAL DE COSTO DE VIAJE APLICADO AL PARQUE NACIONAL NATURAL DE SUMAPAZ EN CONTRASTE CON CHINGAZA EN COLOMBIA PARA EL AÑO 2023.</t>
  </si>
  <si>
    <t>https://www.encuestafacil.com/respweb/cuestionarios.aspx?EID=2891499</t>
  </si>
  <si>
    <t>No hay ningún filtro aplicado a los resultados de esta encuesta</t>
  </si>
  <si>
    <t>¿Cuál Parque Nacional está visitando?</t>
  </si>
  <si>
    <t>Total de respuestas</t>
  </si>
  <si>
    <t>A. Parque nacional Chingaza</t>
  </si>
  <si>
    <t>B. Parque nacional Sumapaz</t>
  </si>
  <si>
    <t>Respuestas recogidas:</t>
  </si>
  <si>
    <t>Tipo de turista</t>
  </si>
  <si>
    <t>A. Nacional</t>
  </si>
  <si>
    <t>B. Extranjero</t>
  </si>
  <si>
    <t>¿Cuál es su género?</t>
  </si>
  <si>
    <t>A. Femenino</t>
  </si>
  <si>
    <t>B. Masculino</t>
  </si>
  <si>
    <t>C. No definido</t>
  </si>
  <si>
    <t>¿Cuál es su estado civil?</t>
  </si>
  <si>
    <t>A. Soltero</t>
  </si>
  <si>
    <t>B. Casado</t>
  </si>
  <si>
    <t>C. Viudo</t>
  </si>
  <si>
    <t>D. Unión libre</t>
  </si>
  <si>
    <t>E. Otro</t>
  </si>
  <si>
    <t>En que rango de edad se encuentra</t>
  </si>
  <si>
    <t>A. Menos de 20 años</t>
  </si>
  <si>
    <t>B. Entre 20 y menor de 30 años</t>
  </si>
  <si>
    <t>C. Entre 30 y menor de 40 años</t>
  </si>
  <si>
    <t>D. Entre 40 y menor de 50 años</t>
  </si>
  <si>
    <t>E. Entre 50 y menor de 60 años</t>
  </si>
  <si>
    <t>F. Mayor de 60 años</t>
  </si>
  <si>
    <t>Antes de la visita, ¿Sabía que este PNN es un área protegida?</t>
  </si>
  <si>
    <t>A. SI</t>
  </si>
  <si>
    <t>B. NO</t>
  </si>
  <si>
    <t>¿Cómo se enteró de la existencia del parque?</t>
  </si>
  <si>
    <t>A. Guía turística</t>
  </si>
  <si>
    <t>B. Internet</t>
  </si>
  <si>
    <t>C. Publicidad de Parques Nacionales Naturales de Colombia</t>
  </si>
  <si>
    <t>D. Familia/Amigo</t>
  </si>
  <si>
    <t>El recorrido realizado cumplió con sus expectativas</t>
  </si>
  <si>
    <t>Que tal considera su percepción de la calidad del servicio en esta visita</t>
  </si>
  <si>
    <t>A. Muy satisfecho</t>
  </si>
  <si>
    <t>B. Satisfecho</t>
  </si>
  <si>
    <t>C. Nada satisfecho</t>
  </si>
  <si>
    <t>¿Cuál fue su costo del viaje por persona en $COP, durante esta visita?</t>
  </si>
  <si>
    <t>A. Menos de 100.000</t>
  </si>
  <si>
    <t>B. Entre 100.000 y menos de 200.000</t>
  </si>
  <si>
    <t>C. Entre 200.000 y menos de 300.000</t>
  </si>
  <si>
    <t>D. Igual o mayor a 300.000</t>
  </si>
  <si>
    <t>¿Cuál fue la forma de pago que adquirió para esta visita?</t>
  </si>
  <si>
    <t>A. Cancelo mediante paquete ecoturístico</t>
  </si>
  <si>
    <t>B. Cancelo de manera personal</t>
  </si>
  <si>
    <t>C. Cancelo de forma mixta (A y B)</t>
  </si>
  <si>
    <t>Teniendo en cuenta que usted ha incurrido en unos costos para llegar hasta el parque ¿estaría usted dispuesto a pagar una cantidad de dinero mayor a la cancelada en pesos por entrar al parque?</t>
  </si>
  <si>
    <t>Si la anterior respuesta fue afirmativa, por favor responda de manera cuantitativa, ¿Cuánto estaría dispuesto a pagar por la entrada al parqué nacional visitado?</t>
  </si>
  <si>
    <t>Más de $300.000</t>
  </si>
  <si>
    <t>Más de $200.000</t>
  </si>
  <si>
    <r>
      <rPr>
        <sz val="7"/>
        <color theme="1"/>
        <rFont val="Times New Roman"/>
        <family val="1"/>
      </rPr>
      <t xml:space="preserve">   </t>
    </r>
    <r>
      <rPr>
        <sz val="12"/>
        <color theme="1"/>
        <rFont val="Times New Roman"/>
        <family val="1"/>
      </rPr>
      <t>Parque nacional visitado</t>
    </r>
  </si>
  <si>
    <t>visitantes</t>
  </si>
  <si>
    <t>porcentajes</t>
  </si>
  <si>
    <t>Parque nacional Chingaza</t>
  </si>
  <si>
    <t>Parque nacional Sumapaz</t>
  </si>
  <si>
    <t>Población encuestada</t>
  </si>
  <si>
    <t>Nacional</t>
  </si>
  <si>
    <r>
      <rPr>
        <sz val="7"/>
        <color theme="1"/>
        <rFont val="Times New Roman"/>
        <family val="1"/>
      </rPr>
      <t xml:space="preserve"> </t>
    </r>
    <r>
      <rPr>
        <sz val="12"/>
        <color theme="1"/>
        <rFont val="Times New Roman"/>
        <family val="1"/>
      </rPr>
      <t>Extranjero</t>
    </r>
  </si>
  <si>
    <t>Genero del encuestado</t>
  </si>
  <si>
    <t>Femenino</t>
  </si>
  <si>
    <r>
      <rPr>
        <sz val="7"/>
        <color theme="1"/>
        <rFont val="Times New Roman"/>
        <family val="1"/>
      </rPr>
      <t xml:space="preserve"> </t>
    </r>
    <r>
      <rPr>
        <sz val="12"/>
        <color theme="1"/>
        <rFont val="Times New Roman"/>
        <family val="1"/>
      </rPr>
      <t>Masculino</t>
    </r>
  </si>
  <si>
    <t>No definido</t>
  </si>
  <si>
    <t>Total encuestados</t>
  </si>
  <si>
    <t>Estado civil</t>
  </si>
  <si>
    <r>
      <rPr>
        <sz val="7"/>
        <color theme="1"/>
        <rFont val="Times New Roman"/>
        <family val="1"/>
      </rPr>
      <t xml:space="preserve"> </t>
    </r>
    <r>
      <rPr>
        <sz val="12"/>
        <color theme="1"/>
        <rFont val="Times New Roman"/>
        <family val="1"/>
      </rPr>
      <t>Soltero</t>
    </r>
  </si>
  <si>
    <t>Casado</t>
  </si>
  <si>
    <t>Viudo</t>
  </si>
  <si>
    <t>Unión libre</t>
  </si>
  <si>
    <t xml:space="preserve">Otro  </t>
  </si>
  <si>
    <t xml:space="preserve">total </t>
  </si>
  <si>
    <t>Rango de edad</t>
  </si>
  <si>
    <t>Menos de 20 años</t>
  </si>
  <si>
    <t>Entre 20 y 30 años</t>
  </si>
  <si>
    <t>Entre 30 y 40 años</t>
  </si>
  <si>
    <t>Entre 40 y 50 años</t>
  </si>
  <si>
    <t>Entre 50 y 60 años</t>
  </si>
  <si>
    <t>Mayor de 60 años</t>
  </si>
  <si>
    <t>Sabían que este parque nacional natural es un área protegida</t>
  </si>
  <si>
    <t>SI</t>
  </si>
  <si>
    <t>NO</t>
  </si>
  <si>
    <t>¿Cómo se enteraron de la existencia del parque?</t>
  </si>
  <si>
    <r>
      <rPr>
        <sz val="7"/>
        <color theme="1"/>
        <rFont val="Times New Roman"/>
        <family val="1"/>
      </rPr>
      <t xml:space="preserve"> </t>
    </r>
    <r>
      <rPr>
        <sz val="12"/>
        <color theme="1"/>
        <rFont val="Times New Roman"/>
        <family val="1"/>
      </rPr>
      <t>Guía turística</t>
    </r>
  </si>
  <si>
    <r>
      <rPr>
        <sz val="7"/>
        <color theme="1"/>
        <rFont val="Times New Roman"/>
        <family val="1"/>
      </rPr>
      <t xml:space="preserve"> </t>
    </r>
    <r>
      <rPr>
        <sz val="12"/>
        <color theme="1"/>
        <rFont val="Times New Roman"/>
        <family val="1"/>
      </rPr>
      <t>Internet</t>
    </r>
  </si>
  <si>
    <t>Publicidad PNNC</t>
  </si>
  <si>
    <t>Familia/Amigo</t>
  </si>
  <si>
    <t>Otra ¿Cuál?__________________</t>
  </si>
  <si>
    <t>Calidad del servicio</t>
  </si>
  <si>
    <t>Muy satisfecho</t>
  </si>
  <si>
    <t>Satisfecho</t>
  </si>
  <si>
    <t>Nada satisfecho</t>
  </si>
  <si>
    <t>Costo del viaje por persona en $COP</t>
  </si>
  <si>
    <t>Menos de 100.000</t>
  </si>
  <si>
    <t>Entre 100.000 y 200.000</t>
  </si>
  <si>
    <t>Entre 200.000 y 300.000</t>
  </si>
  <si>
    <t>Igual o mayor a 300.000</t>
  </si>
  <si>
    <t>total</t>
  </si>
  <si>
    <t xml:space="preserve">Forma de pago </t>
  </si>
  <si>
    <r>
      <rPr>
        <sz val="7"/>
        <color theme="1"/>
        <rFont val="Times New Roman"/>
        <family val="1"/>
      </rPr>
      <t xml:space="preserve"> </t>
    </r>
    <r>
      <rPr>
        <sz val="12"/>
        <color theme="1"/>
        <rFont val="Times New Roman"/>
        <family val="1"/>
      </rPr>
      <t>Cancelo mediante paquete ecoturístico</t>
    </r>
  </si>
  <si>
    <t>Cancelo de manera personal</t>
  </si>
  <si>
    <t>Cancelo de forma mixta</t>
  </si>
  <si>
    <t>Pregunta de Mercadeo de costos de viaje</t>
  </si>
  <si>
    <t xml:space="preserve">Teniendo en cuenta que usted ha incurrido en unos costos para llegar hasta el parque ¿estaría usted dispuesto a pagar una cantidad de dinero mayor a la cancelada en pesos por entrar al parque? </t>
  </si>
  <si>
    <t xml:space="preserve">Si la anterior respuesta fue afirmativa, por favor responda  de manera cuantitativa, cuanto estaría dispuesto a pagar por la entrada al parqué nacional visitado? </t>
  </si>
  <si>
    <t>mas de $300.000</t>
  </si>
  <si>
    <t>Mas de $200.ooo</t>
  </si>
  <si>
    <t>REFERENCIAS:</t>
  </si>
  <si>
    <t xml:space="preserve">Alphabet Inc, Google maps (2023, 29 de enero). Ruta Dirección Suba-PNN Chingaza. https://www.google.com/maps/dir/Cra.+54d+%23183-50,+Suba,+Bogot%C3%A1/Parque+Nacional+Natural+Chingaza+-+Punto+de+Atenci%C3%B3n+Piedras+Gordas,+Via+Santa+Elena+y+Chingaza,+Guasca,+Cundinamarca/@4.8001281,-74.0907217,11z/data=!4m24!4m23!1m15!1m1!1s0x8e3f859460bcb1e7:0x79dbd3d66f118a6f!2m2!1d-74.0489229!2d4.7632936!3m4!1m2!1d-74.0519224!2d4.7190245!3s0x8e3f854712ffb759:0x111d48045dcf3e10!3m4!1m2!1d-74.0465676!2d4.6726773!3s0x8e3f9a8e90069209:0xcf3e6f125243bcf6!1m5!1m1!1s0x8e3f8d2b51ebbfa3:0x1b48912516988d17!2m2!1d-73.8423492!2d4.7366311!3e0?hl=es </t>
  </si>
  <si>
    <t>Alphabet Inc, Google maps (2023, 29 de enero). Ruta Dirección Suba-PNN Sumapaz. https://www.google.com/maps/dir/4.755786,-74.0417624/Parque+Nacional+Natural+Sumapaz,+Sumapaz,+Bogot%C3%A1/@4.5319411,-74.2424656,11z/data=!4m10!4m9!1m1!4e1!1m5!1m1!1s0x8e3faa73a5fff865:0xf8e90d7082db17a9!2m2!1d-74.209862!2d4.288955!3e0</t>
  </si>
  <si>
    <t>Alphabet Inc, Google maps (2023, 30 de enero). Distancias y Rutas. https://www.google.com/maps/?hl=es</t>
  </si>
  <si>
    <t>Alphabet Inc, Google maps (2023, 29 de enero). Ruta Usme-PNN Sumapaz. https://www.google.com/maps/dir/Usme,+Bogot%C3%A1/Parque+Nacional+Natural+Sumapaz,+Sumapaz,+Bogot%C3%A1/@4.409209,-74.2316491,12z/data=!3m1!4b1!4m14!4m13!1m5!1m1!1s0x8e3fa3f96481dab7:0xa43270a0bc7ba2e0!2m2!1d-74.1140039!2d4.508056!1m5!1m1!1s0x8e3faa73a5fff865:0xf8e90d7082db17a9!2m2!1d-74.209862!2d4.288955!3e0?hl=es</t>
  </si>
  <si>
    <t>Alphabet Inc, Google maps (2023, 29 de enero). Ruta Chapinero-PNN Sumapaz. https://www.google.com/maps/dir/Localidad+de+Chapinero,+Bogot%C3%A1/Parque+Nacional+Natural+Sumapaz,+Sumapaz,+Bogot%C3%A1/@4.4741969,-74.2716734,11z/data=!3m1!4b1!4m14!4m13!1m5!1m1!1s0x8e3f909e88bf0583:0xcee402e0b005bc73!2m2!1d-74.0552684!2d4.6548153!1m5!1m1!1s0x8e3faa73a5fff865:0xf8e90d7082db17a9!2m2!1d-74.209862!2d4.288955!3e0?hl=es</t>
  </si>
  <si>
    <t>Alphabet Inc, Google maps (2023, 29 de enero). Ruta Villavicencio-PNN Sumapaz.https://www.google.com/maps/dir/Villavicencio,+Meta/Parque+Nacional+Natural+Sumapaz,+Sumapaz,+Bogot%C3%A1/@4.3018674,-74.478913,9z/data=!3m1!4b1!4m14!4m13!1m5!1m1!1s0x8e3e2ddfba283211:0x537e40041d7b20c2!2m2!1d-73.6285475!2d4.1491688!1m5!1m1!1s0x8e3faa73a5fff865:0xf8e90d7082db17a9!2m2!1d-74.209862!2d4.288955!3e0?hl=es</t>
  </si>
  <si>
    <t>Alphabet Inc, Google maps (2023, 29 de enero). Ruta Ibague-PNN Sumapaz.https://www.google.com/maps/dir/Ibagu%C3%A9,+Tolima/Parque+Nacional+Natural+Sumapaz,+Sumapaz,+Bogot%C3%A1/@4.5867145,-75.7972963,8z/data=!3m1!4b1!4m14!4m13!1m5!1m1!1s0x8e38c491115f4d5f:0xe0cae43859d2401e!2m2!1d-75.242438!2d4.444676!1m5!1m1!1s0x8e3faa73a5fff865:0xf8e90d7082db17a9!2m2!1d-74.209862!2d4.288955!3e0?hl=es</t>
  </si>
  <si>
    <r>
      <t xml:space="preserve">Asato, G. (2022, 26 de diciembre). ¿Cúanto Gasta el JEEP Renegade con Motor 1.3 Turbo?. </t>
    </r>
    <r>
      <rPr>
        <i/>
        <sz val="12"/>
        <color theme="1"/>
        <rFont val="Calibri"/>
        <family val="2"/>
        <scheme val="minor"/>
      </rPr>
      <t>Autotest.</t>
    </r>
    <r>
      <rPr>
        <sz val="12"/>
        <color theme="1"/>
        <rFont val="Calibri"/>
        <family val="2"/>
        <scheme val="minor"/>
      </rPr>
      <t xml:space="preserve"> https://autotest.com.ar/noticias/consumo-jeep-renegade-con-motor-1-3-turbo/#:~:text=A%20100%20km%2Fh%2C%20el,hab%C3%ADa%20rendido%207%2C4%20litros.&amp;text=Los%2010%20autos%20que%20llegar%C3%A1n%20en%202022%3A%20%C2%BFcu%C3%A1l%20te%20comprar%C3%ADas%3F</t>
    </r>
  </si>
  <si>
    <t>Bogotá Cómo Vamos. (2023, 1 de enero). Total de población en Bogotá por localidades, 2008 - 2021. https://bogotacomovamos.org/datos/poblacion/</t>
  </si>
  <si>
    <t>Departamento Administrativo Nacional de Estadistica [DANE]. (2023, 01 de enero). Censo Nacional de Población y Vivienda 2018-2021. https://geoportal.dane.gov.co/geovisores/sociedad/cnpv-2018/?lt=4.110829068190018&amp;lg=-73.46847854549992&amp;z=11</t>
  </si>
  <si>
    <t>CALKOO. (2022) Calculadora de combustible. https://www.calkoo.com/es/calculadora-de-combustible</t>
  </si>
  <si>
    <t>Colasistencia. (2023, 12 de abril). Coberturas de Póliza Parques Nacionales Naturales. https://colasistencia.net/parques-nacionales-naturales/</t>
  </si>
  <si>
    <t>Corpochingaza. (2023, 29 de enero). Senderismo. https://corpochingaza.co/Servicios/Senderismo</t>
  </si>
  <si>
    <t>Corpochingaza. (2023, 29 de enero). Poliza de seguridad. https://corpochingaza.co/Servicios/Polizas_Seguridad</t>
  </si>
  <si>
    <t xml:space="preserve">Eco: Esteban Correa-García (2019, 27, abril). Método de valoración de costos de viaje. [Vídeo] Youtube. https://www.youtube.com/watch?v=Movrda3m7e0&amp;t=2003s </t>
  </si>
  <si>
    <t>Eco Global Expeditions. (2023, 29 de enero). Salidas a Lagunas de Siecha. https://ecoglobalexpeditions.com/caminata-ecologica-lagunas-de-siecha-paramo-de-chingaza/</t>
  </si>
  <si>
    <t>El Grand Tour. (2023, 29 de enero). Salidas al Paramo de Chingaza. https://www.elgrandtour.com.co/producto/paramo-de-chingaza/</t>
  </si>
  <si>
    <t>Guiana Tours. (2023, 29 de enero). Salidas a Lagunas de Siecha. https://guianatours.com.co/salida/lagunas-de-siecha/</t>
  </si>
  <si>
    <t>JEEP. (2022). Ficha Técnica Jeep Renegade. https://www.jeep.com.co/vehicle/jeep-renegade-sport-plus-at/ficha-tecnica/</t>
  </si>
  <si>
    <t xml:space="preserve">Ministerio de transportes de Colombia [MinTransporte]. (2023). Peajes terrestres Abril 2023. https://plc.mintransporte.gov.co/Estad%C3%ADsticas/Carga-Modo-Terrestre/Peajes </t>
  </si>
  <si>
    <t>Parques Nacionales Naturales de Colombia [PNN]. (2022). Informe Anual Del Comportamiento De Visitantes En Áreas Protegidas Con Vocacion Ecoturistica Enero – Diciembre De 2021. https://www.parquesnacionales.gov.co/portal/wp-content/uploads/2022/04/informe-del-comportamiento-de-visitantes-en-pnn-ano-2021-actualizado.pdf</t>
  </si>
  <si>
    <t>Parques Nacionales Naturales de Colombia [PNN]. (2023). Parque Nacional Natural Chingaza, ver póliza obligatoria. https://www.parquesnacionales.gov.co/portal/es/ecoturismo/parques/region-amazonia-y-orinoquia/parque-nacional-natural-chingaza/</t>
  </si>
  <si>
    <r>
      <t xml:space="preserve">Portafolio. (2022, 30 de diciembre). Así quedaron los precios oficiales de la gasolina para enero de 2023. </t>
    </r>
    <r>
      <rPr>
        <i/>
        <sz val="12"/>
        <color theme="1"/>
        <rFont val="Calibri"/>
        <family val="2"/>
        <scheme val="minor"/>
      </rPr>
      <t>Portfolio CO</t>
    </r>
    <r>
      <rPr>
        <sz val="12"/>
        <color theme="1"/>
        <rFont val="Calibri"/>
        <family val="2"/>
        <scheme val="minor"/>
      </rPr>
      <t>. https://www.portafolio.co/economia/precio-de-la-gasolina-enero-de-2023-576341</t>
    </r>
  </si>
  <si>
    <r>
      <t xml:space="preserve">Redaccion PDM. (2019, 25 de Octubre). Villavicencio entre las 10 ciudades más pobladas del País. </t>
    </r>
    <r>
      <rPr>
        <i/>
        <sz val="12"/>
        <color theme="1"/>
        <rFont val="Calibri"/>
        <family val="2"/>
        <scheme val="minor"/>
      </rPr>
      <t>Periodico Del Meta.</t>
    </r>
    <r>
      <rPr>
        <sz val="12"/>
        <color theme="1"/>
        <rFont val="Calibri"/>
        <family val="2"/>
        <scheme val="minor"/>
      </rPr>
      <t xml:space="preserve"> https://periodicodelmeta.com/villavicencio-las-10-mas-pobladas-del-pais/</t>
    </r>
  </si>
  <si>
    <t>Road Trip. (2023, 29 de enero). Salidas a Parque Natural Chingaza. https://www.roadtrip.travel/roadtrips/full-day-tour-al-parque-nacional-natural-chingaza</t>
  </si>
  <si>
    <t>Valor Analitik. (2023, 12 de abril). Valor de póliza Parque Tayrona 2022, Abril 11. https://www.valoraanalitik.com/2022/04/11/viaja-seguro-para-los-parques-nacionales-en-colombia/</t>
  </si>
  <si>
    <t>Autor Corporativo o Apellido Autor(es), inicial de nombre(s). (año, dia de mes). Título de la Entrada. URL</t>
  </si>
  <si>
    <t>Apellido Autor(es), inicial de nombre(s). (Año, día “de” mes). Título del artículo. Título del periódico (en cursiva). 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</si>
</sst>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 #,##0;[Red]\-&quot;$&quot;\ #,##0"/>
    <numFmt numFmtId="165" formatCode="_(* #,##0.00_);_(* \(#,##0.00\);_(* &quot;-&quot;??_);_(@_)"/>
    <numFmt numFmtId="166" formatCode="_-&quot;$&quot;* #,##0.00_-;\-&quot;$&quot;* #,##0.00_-;_-&quot;$&quot;* &quot;-&quot;??_-;_-@_-"/>
    <numFmt numFmtId="167" formatCode="_-&quot;$&quot;* #,##0_-;\-&quot;$&quot;* #,##0_-;_-&quot;$&quot;* &quot;-&quot;??_-;_-@_-"/>
    <numFmt numFmtId="168" formatCode="_(* #,##0_);_(* \(#,##0\);_(* &quot;-&quot;??_);_(@_)"/>
    <numFmt numFmtId="169" formatCode="0.00000%"/>
    <numFmt numFmtId="170" formatCode="0.000%"/>
    <numFmt numFmtId="171" formatCode="_-[$$-240A]\ * #,##0.00_-;\-[$$-240A]\ * #,##0.00_-;_-[$$-240A]\ * &quot;-&quot;??_-;_-@_-"/>
    <numFmt numFmtId="172" formatCode="_-[$$-240A]\ * #,##0_-;\-[$$-240A]\ * #,##0_-;_-[$$-240A]\ * &quot;-&quot;??_-;_-@_-"/>
  </numFmts>
  <fonts count="44">
    <font>
      <sz val="12"/>
      <color theme="1"/>
      <name val="Calibri"/>
      <family val="2"/>
      <scheme val="minor"/>
    </font>
    <font>
      <sz val="11"/>
      <color theme="1"/>
      <name val="Calibri"/>
      <family val="2"/>
      <scheme val="minor"/>
    </font>
    <font>
      <sz val="12"/>
      <color theme="1"/>
      <name val="Calibri"/>
      <family val="2"/>
      <scheme val="minor"/>
    </font>
    <font>
      <sz val="12"/>
      <color theme="1"/>
      <name val="Times New Roman"/>
      <family val="1"/>
    </font>
    <font>
      <sz val="7"/>
      <color theme="1"/>
      <name val="Times New Roman"/>
      <family val="1"/>
    </font>
    <font>
      <sz val="12"/>
      <color rgb="FF9C0006"/>
      <name val="Calibri"/>
      <family val="2"/>
      <scheme val="minor"/>
    </font>
    <font>
      <sz val="10"/>
      <color rgb="FF000000"/>
      <name val="Arial"/>
      <family val="2"/>
    </font>
    <font>
      <i/>
      <sz val="10"/>
      <color rgb="FF000000"/>
      <name val="Arial"/>
      <family val="2"/>
    </font>
    <font>
      <b/>
      <sz val="10"/>
      <color rgb="FF000000"/>
      <name val="Arial"/>
      <family val="2"/>
    </font>
    <font>
      <b/>
      <sz val="10"/>
      <name val="Arial"/>
      <family val="2"/>
    </font>
    <font>
      <sz val="10"/>
      <name val="Arial"/>
      <family val="2"/>
    </font>
    <font>
      <b/>
      <i/>
      <sz val="10"/>
      <name val="Arial"/>
      <family val="2"/>
    </font>
    <font>
      <b/>
      <sz val="8"/>
      <name val="Arial"/>
      <family val="2"/>
    </font>
    <font>
      <sz val="10"/>
      <color rgb="FFBFBFBF"/>
      <name val="Arial"/>
      <family val="2"/>
    </font>
    <font>
      <b/>
      <sz val="12"/>
      <color theme="1"/>
      <name val="Calibri"/>
      <family val="2"/>
      <scheme val="minor"/>
    </font>
    <font>
      <sz val="10"/>
      <color rgb="FF58585B"/>
      <name val="Raleway"/>
    </font>
    <font>
      <b/>
      <sz val="10"/>
      <color rgb="FF58585B"/>
      <name val="Raleway"/>
    </font>
    <font>
      <b/>
      <u/>
      <sz val="12"/>
      <color theme="1"/>
      <name val="Calibri"/>
      <family val="2"/>
      <scheme val="minor"/>
    </font>
    <font>
      <i/>
      <sz val="12"/>
      <color theme="1"/>
      <name val="Calibri"/>
      <family val="2"/>
      <scheme val="minor"/>
    </font>
    <font>
      <u/>
      <sz val="12"/>
      <color theme="10"/>
      <name val="Calibri"/>
      <family val="2"/>
      <scheme val="minor"/>
    </font>
    <font>
      <b/>
      <sz val="12"/>
      <color rgb="FF000000"/>
      <name val="Calibri"/>
      <family val="2"/>
      <scheme val="minor"/>
    </font>
    <font>
      <i/>
      <sz val="12"/>
      <color rgb="FF000000"/>
      <name val="Calibri"/>
      <family val="2"/>
      <scheme val="minor"/>
    </font>
    <font>
      <sz val="12"/>
      <color rgb="FF000000"/>
      <name val="Calibri"/>
      <family val="2"/>
      <scheme val="minor"/>
    </font>
    <font>
      <i/>
      <sz val="10"/>
      <name val="Arial"/>
      <family val="2"/>
    </font>
    <font>
      <i/>
      <sz val="9"/>
      <name val="Arial"/>
      <family val="2"/>
    </font>
    <font>
      <sz val="12"/>
      <color theme="0"/>
      <name val="Calibri"/>
      <family val="2"/>
      <scheme val="minor"/>
    </font>
    <font>
      <sz val="12"/>
      <name val="Calibri"/>
      <family val="2"/>
      <scheme val="minor"/>
    </font>
    <font>
      <sz val="12"/>
      <color rgb="FFFCE4D6"/>
      <name val="Calibri"/>
      <family val="2"/>
      <scheme val="minor"/>
    </font>
    <font>
      <sz val="8"/>
      <name val="Arial"/>
      <family val="2"/>
    </font>
    <font>
      <b/>
      <i/>
      <sz val="8"/>
      <name val="Arial"/>
      <family val="2"/>
    </font>
    <font>
      <b/>
      <sz val="11"/>
      <color theme="1"/>
      <name val="Calibri"/>
      <family val="2"/>
      <scheme val="minor"/>
    </font>
    <font>
      <sz val="9"/>
      <color rgb="FF101010"/>
      <name val="Raleway"/>
    </font>
    <font>
      <b/>
      <sz val="9"/>
      <color rgb="FF101010"/>
      <name val="Raleway"/>
    </font>
    <font>
      <b/>
      <sz val="8"/>
      <color rgb="FF12497B"/>
      <name val="Raleway"/>
    </font>
    <font>
      <sz val="32"/>
      <color rgb="FF444444"/>
      <name val="Roboto"/>
    </font>
    <font>
      <sz val="32"/>
      <color rgb="FF8FB92E"/>
      <name val="Roboto"/>
    </font>
    <font>
      <sz val="12"/>
      <color rgb="FFFFFFFF"/>
      <name val="Calibri"/>
      <family val="2"/>
      <scheme val="minor"/>
    </font>
    <font>
      <sz val="20"/>
      <color rgb="FFFFFFFF"/>
      <name val="Open Sans"/>
      <family val="2"/>
    </font>
    <font>
      <sz val="20"/>
      <color rgb="FF444444"/>
      <name val="Open Sans"/>
      <family val="2"/>
    </font>
    <font>
      <b/>
      <i/>
      <sz val="10"/>
      <color theme="1"/>
      <name val="Calibri"/>
      <family val="2"/>
      <scheme val="minor"/>
    </font>
    <font>
      <sz val="12"/>
      <name val="Arial"/>
      <family val="2"/>
    </font>
    <font>
      <b/>
      <sz val="12"/>
      <name val="Arial"/>
      <family val="2"/>
    </font>
    <font>
      <sz val="10"/>
      <name val="Tahoma"/>
      <family val="2"/>
    </font>
    <font>
      <b/>
      <sz val="10"/>
      <name val="Tahoma"/>
      <family val="2"/>
    </font>
  </fonts>
  <fills count="18">
    <fill>
      <patternFill patternType="none"/>
    </fill>
    <fill>
      <patternFill patternType="gray125"/>
    </fill>
    <fill>
      <patternFill patternType="solid">
        <fgColor rgb="FFFFFFFF"/>
        <bgColor rgb="FFFFFFFF"/>
      </patternFill>
    </fill>
    <fill>
      <patternFill patternType="solid">
        <fgColor theme="0" tint="-0.34998626667073579"/>
        <bgColor indexed="64"/>
      </patternFill>
    </fill>
    <fill>
      <patternFill patternType="solid">
        <fgColor rgb="FFFFFF00"/>
        <bgColor indexed="64"/>
      </patternFill>
    </fill>
    <fill>
      <patternFill patternType="solid">
        <fgColor theme="7" tint="0.79998168889431442"/>
        <bgColor rgb="FFFFFFFF"/>
      </patternFill>
    </fill>
    <fill>
      <patternFill patternType="solid">
        <fgColor theme="7" tint="0.79998168889431442"/>
        <bgColor indexed="64"/>
      </patternFill>
    </fill>
    <fill>
      <patternFill patternType="solid">
        <fgColor theme="2"/>
        <bgColor rgb="FFFFFFFF"/>
      </patternFill>
    </fill>
    <fill>
      <patternFill patternType="solid">
        <fgColor theme="2"/>
        <bgColor indexed="64"/>
      </patternFill>
    </fill>
    <fill>
      <patternFill patternType="solid">
        <fgColor rgb="FFFFFF00"/>
        <bgColor rgb="FFFFFFFF"/>
      </patternFill>
    </fill>
    <fill>
      <patternFill patternType="solid">
        <fgColor rgb="FFFFFFFF"/>
        <bgColor indexed="64"/>
      </patternFill>
    </fill>
    <fill>
      <patternFill patternType="solid">
        <fgColor theme="9" tint="0.79998168889431442"/>
        <bgColor rgb="FFFFFFCC"/>
      </patternFill>
    </fill>
    <fill>
      <patternFill patternType="solid">
        <fgColor rgb="FF92D050"/>
        <bgColor rgb="FFFFFFFF"/>
      </patternFill>
    </fill>
    <fill>
      <patternFill patternType="solid">
        <fgColor rgb="FF92D050"/>
        <bgColor indexed="64"/>
      </patternFill>
    </fill>
    <fill>
      <patternFill patternType="solid">
        <fgColor rgb="FFE2EFDA"/>
        <bgColor rgb="FF000000"/>
      </patternFill>
    </fill>
    <fill>
      <patternFill patternType="solid">
        <fgColor rgb="FFC6E0B4"/>
        <bgColor rgb="FF000000"/>
      </patternFill>
    </fill>
    <fill>
      <patternFill patternType="solid">
        <fgColor rgb="FF92D050"/>
        <bgColor rgb="FF000000"/>
      </patternFill>
    </fill>
    <fill>
      <patternFill patternType="solid">
        <fgColor rgb="FFFFFF00"/>
        <bgColor rgb="FF000000"/>
      </patternFill>
    </fill>
  </fills>
  <borders count="2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rgb="FFC0C0C0"/>
      </left>
      <right/>
      <top/>
      <bottom style="thin">
        <color indexed="64"/>
      </bottom>
      <diagonal/>
    </border>
    <border>
      <left/>
      <right style="thin">
        <color rgb="FFC0C0C0"/>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rgb="FFC0C0C0"/>
      </left>
      <right/>
      <top/>
      <bottom/>
      <diagonal/>
    </border>
    <border>
      <left/>
      <right style="thin">
        <color rgb="FFC0C0C0"/>
      </right>
      <top/>
      <bottom/>
      <diagonal/>
    </border>
    <border>
      <left/>
      <right/>
      <top style="thin">
        <color rgb="FFC0C0C0"/>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top/>
      <bottom style="medium">
        <color rgb="FFDDDDDD"/>
      </bottom>
      <diagonal/>
    </border>
    <border>
      <left/>
      <right/>
      <top style="medium">
        <color rgb="FFDDDDDD"/>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9" fontId="2" fillId="0" borderId="0" applyFont="0" applyFill="0" applyBorder="0" applyAlignment="0" applyProtection="0"/>
    <xf numFmtId="166" fontId="2" fillId="0" borderId="0" applyFont="0" applyFill="0" applyBorder="0" applyAlignment="0" applyProtection="0"/>
    <xf numFmtId="0" fontId="19" fillId="0" borderId="0" applyNumberFormat="0" applyFill="0" applyBorder="0" applyAlignment="0" applyProtection="0"/>
    <xf numFmtId="0" fontId="42" fillId="0" borderId="0"/>
    <xf numFmtId="1" fontId="42" fillId="0" borderId="0"/>
  </cellStyleXfs>
  <cellXfs count="215">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0" fillId="0" borderId="0" xfId="0" applyAlignment="1">
      <alignment horizontal="center"/>
    </xf>
    <xf numFmtId="0" fontId="3" fillId="0" borderId="1" xfId="0" applyFont="1" applyBorder="1" applyAlignment="1">
      <alignment horizontal="center" vertical="center"/>
    </xf>
    <xf numFmtId="0" fontId="0" fillId="0" borderId="1" xfId="0" applyBorder="1"/>
    <xf numFmtId="0" fontId="0" fillId="0" borderId="2" xfId="0" applyBorder="1" applyAlignment="1">
      <alignment horizontal="center"/>
    </xf>
    <xf numFmtId="0" fontId="0" fillId="0" borderId="2" xfId="0" applyBorder="1"/>
    <xf numFmtId="9" fontId="0" fillId="0" borderId="0" xfId="1" applyFont="1"/>
    <xf numFmtId="9" fontId="0" fillId="0" borderId="2" xfId="1" applyFont="1" applyBorder="1"/>
    <xf numFmtId="0" fontId="3" fillId="0" borderId="0" xfId="0" applyFont="1" applyAlignment="1">
      <alignment horizontal="left" vertical="center"/>
    </xf>
    <xf numFmtId="0" fontId="0" fillId="0" borderId="2" xfId="0" applyBorder="1" applyAlignment="1">
      <alignment horizontal="left"/>
    </xf>
    <xf numFmtId="0" fontId="3" fillId="0" borderId="1" xfId="0" applyFont="1" applyBorder="1" applyAlignment="1">
      <alignment horizontal="left" vertical="center" indent="5"/>
    </xf>
    <xf numFmtId="0" fontId="3" fillId="0" borderId="2" xfId="0" applyFont="1" applyBorder="1" applyAlignment="1">
      <alignment vertical="center"/>
    </xf>
    <xf numFmtId="0" fontId="3" fillId="0" borderId="1" xfId="0" applyFont="1" applyBorder="1" applyAlignment="1">
      <alignment vertical="center"/>
    </xf>
    <xf numFmtId="0" fontId="6" fillId="0" borderId="1" xfId="0" applyFont="1" applyBorder="1"/>
    <xf numFmtId="167" fontId="0" fillId="0" borderId="1" xfId="2" applyNumberFormat="1" applyFont="1" applyBorder="1"/>
    <xf numFmtId="0" fontId="7" fillId="0" borderId="0" xfId="0" applyFont="1"/>
    <xf numFmtId="167" fontId="7" fillId="0" borderId="0" xfId="2" applyNumberFormat="1" applyFont="1"/>
    <xf numFmtId="0" fontId="6" fillId="0" borderId="0" xfId="0" applyFont="1"/>
    <xf numFmtId="167" fontId="0" fillId="0" borderId="0" xfId="2" applyNumberFormat="1" applyFont="1"/>
    <xf numFmtId="167" fontId="7" fillId="0" borderId="0" xfId="2" applyNumberFormat="1" applyFont="1" applyBorder="1"/>
    <xf numFmtId="0" fontId="8" fillId="0" borderId="2" xfId="0" applyFont="1" applyBorder="1"/>
    <xf numFmtId="167" fontId="8" fillId="0" borderId="2" xfId="2" applyNumberFormat="1" applyFont="1" applyBorder="1"/>
    <xf numFmtId="0" fontId="10" fillId="2" borderId="0" xfId="0" applyFont="1" applyFill="1"/>
    <xf numFmtId="0" fontId="10" fillId="0" borderId="0" xfId="0" applyFont="1" applyAlignment="1">
      <alignment horizontal="center"/>
    </xf>
    <xf numFmtId="0" fontId="10" fillId="0" borderId="0" xfId="0" applyFont="1" applyAlignment="1">
      <alignment horizontal="center" wrapText="1"/>
    </xf>
    <xf numFmtId="0" fontId="10" fillId="2" borderId="0" xfId="0" applyFont="1" applyFill="1" applyAlignment="1">
      <alignment horizontal="center" wrapText="1"/>
    </xf>
    <xf numFmtId="0" fontId="10" fillId="2" borderId="0" xfId="0" applyFont="1" applyFill="1" applyAlignment="1">
      <alignment horizontal="center"/>
    </xf>
    <xf numFmtId="168" fontId="10" fillId="2" borderId="0" xfId="0" applyNumberFormat="1" applyFont="1" applyFill="1" applyAlignment="1">
      <alignment horizontal="right"/>
    </xf>
    <xf numFmtId="168" fontId="10" fillId="2" borderId="0" xfId="0" applyNumberFormat="1" applyFont="1" applyFill="1" applyAlignment="1">
      <alignment horizontal="center"/>
    </xf>
    <xf numFmtId="0" fontId="13" fillId="0" borderId="2" xfId="0" applyFont="1" applyBorder="1" applyAlignment="1">
      <alignment horizontal="center"/>
    </xf>
    <xf numFmtId="2" fontId="13" fillId="0" borderId="2" xfId="0" applyNumberFormat="1" applyFont="1" applyBorder="1" applyAlignment="1">
      <alignment horizontal="center"/>
    </xf>
    <xf numFmtId="0" fontId="10" fillId="2" borderId="0" xfId="0" applyFont="1" applyFill="1" applyAlignment="1">
      <alignment wrapText="1"/>
    </xf>
    <xf numFmtId="0" fontId="10" fillId="2" borderId="0" xfId="0" applyFont="1" applyFill="1" applyAlignment="1">
      <alignment vertical="top" wrapText="1"/>
    </xf>
    <xf numFmtId="167" fontId="0" fillId="0" borderId="2" xfId="2" applyNumberFormat="1" applyFont="1" applyBorder="1"/>
    <xf numFmtId="0" fontId="14" fillId="0" borderId="0" xfId="0" applyFont="1"/>
    <xf numFmtId="0" fontId="10" fillId="0" borderId="2" xfId="0" applyFont="1" applyBorder="1" applyAlignment="1">
      <alignment horizontal="center"/>
    </xf>
    <xf numFmtId="0" fontId="9" fillId="2" borderId="0" xfId="0" applyFont="1" applyFill="1" applyAlignment="1">
      <alignment wrapText="1"/>
    </xf>
    <xf numFmtId="0" fontId="9" fillId="0" borderId="1" xfId="0" applyFont="1" applyBorder="1" applyAlignment="1">
      <alignment horizontal="center" wrapText="1"/>
    </xf>
    <xf numFmtId="0" fontId="10" fillId="0" borderId="1" xfId="0" applyFont="1" applyBorder="1" applyAlignment="1">
      <alignment horizontal="center"/>
    </xf>
    <xf numFmtId="0" fontId="14" fillId="0" borderId="3" xfId="0" applyFont="1" applyBorder="1"/>
    <xf numFmtId="0" fontId="0" fillId="0" borderId="3" xfId="0" applyBorder="1"/>
    <xf numFmtId="0" fontId="14" fillId="0" borderId="2" xfId="0" applyFont="1" applyBorder="1"/>
    <xf numFmtId="0" fontId="14" fillId="0" borderId="6" xfId="0" applyFont="1" applyBorder="1"/>
    <xf numFmtId="0" fontId="14" fillId="0" borderId="7" xfId="0" applyFont="1" applyBorder="1"/>
    <xf numFmtId="0" fontId="0" fillId="0" borderId="8" xfId="0" applyBorder="1"/>
    <xf numFmtId="0" fontId="0" fillId="0" borderId="9" xfId="0" applyBorder="1"/>
    <xf numFmtId="0" fontId="18" fillId="0" borderId="0" xfId="0" applyFont="1"/>
    <xf numFmtId="165" fontId="10" fillId="0" borderId="0" xfId="0" applyNumberFormat="1" applyFont="1" applyAlignment="1">
      <alignment horizontal="center"/>
    </xf>
    <xf numFmtId="0" fontId="10" fillId="0" borderId="0" xfId="0" applyFont="1" applyAlignment="1">
      <alignment vertical="top" wrapText="1"/>
    </xf>
    <xf numFmtId="169" fontId="10" fillId="0" borderId="0" xfId="0" applyNumberFormat="1" applyFont="1" applyAlignment="1">
      <alignment horizontal="center"/>
    </xf>
    <xf numFmtId="168" fontId="10" fillId="0" borderId="0" xfId="0" applyNumberFormat="1" applyFont="1" applyAlignment="1">
      <alignment horizontal="center"/>
    </xf>
    <xf numFmtId="165" fontId="10" fillId="0" borderId="0" xfId="0" applyNumberFormat="1" applyFont="1"/>
    <xf numFmtId="0" fontId="10" fillId="0" borderId="0" xfId="0" applyFont="1"/>
    <xf numFmtId="168" fontId="10" fillId="0" borderId="0" xfId="0" applyNumberFormat="1" applyFont="1"/>
    <xf numFmtId="0" fontId="10" fillId="0" borderId="1" xfId="0" applyFont="1" applyBorder="1" applyAlignment="1">
      <alignment horizontal="center" wrapText="1"/>
    </xf>
    <xf numFmtId="165" fontId="12" fillId="0" borderId="0" xfId="0" applyNumberFormat="1" applyFont="1"/>
    <xf numFmtId="167" fontId="10" fillId="2" borderId="0" xfId="2" applyNumberFormat="1" applyFont="1" applyFill="1"/>
    <xf numFmtId="167" fontId="10" fillId="2" borderId="0" xfId="2" applyNumberFormat="1" applyFont="1" applyFill="1" applyAlignment="1">
      <alignment horizontal="center" wrapText="1"/>
    </xf>
    <xf numFmtId="167" fontId="10" fillId="2" borderId="0" xfId="2" applyNumberFormat="1" applyFont="1" applyFill="1" applyAlignment="1">
      <alignment horizontal="center"/>
    </xf>
    <xf numFmtId="0" fontId="17" fillId="4" borderId="0" xfId="0" applyFont="1" applyFill="1"/>
    <xf numFmtId="0" fontId="10" fillId="2" borderId="3" xfId="0" applyFont="1" applyFill="1" applyBorder="1" applyAlignment="1">
      <alignment wrapText="1"/>
    </xf>
    <xf numFmtId="0" fontId="10" fillId="2" borderId="3" xfId="0" applyFont="1" applyFill="1" applyBorder="1"/>
    <xf numFmtId="0" fontId="10" fillId="2" borderId="0" xfId="0" applyFont="1" applyFill="1" applyAlignment="1">
      <alignment vertical="top"/>
    </xf>
    <xf numFmtId="0" fontId="20" fillId="0" borderId="1" xfId="0" applyFont="1" applyBorder="1"/>
    <xf numFmtId="0" fontId="21" fillId="0" borderId="0" xfId="0" applyFont="1"/>
    <xf numFmtId="167" fontId="21" fillId="0" borderId="0" xfId="2" applyNumberFormat="1" applyFont="1"/>
    <xf numFmtId="0" fontId="22" fillId="0" borderId="0" xfId="0" applyFont="1"/>
    <xf numFmtId="167" fontId="21" fillId="0" borderId="0" xfId="2" applyNumberFormat="1" applyFont="1" applyBorder="1"/>
    <xf numFmtId="0" fontId="20" fillId="0" borderId="2" xfId="0" applyFont="1" applyBorder="1"/>
    <xf numFmtId="167" fontId="20" fillId="0" borderId="2" xfId="2" applyNumberFormat="1" applyFont="1" applyBorder="1"/>
    <xf numFmtId="0" fontId="14" fillId="0" borderId="1" xfId="0" applyFont="1" applyBorder="1"/>
    <xf numFmtId="0" fontId="23" fillId="2" borderId="0" xfId="0" applyFont="1" applyFill="1" applyAlignment="1">
      <alignment vertical="top"/>
    </xf>
    <xf numFmtId="0" fontId="24" fillId="2" borderId="0" xfId="0" applyFont="1" applyFill="1" applyAlignment="1">
      <alignment vertical="top"/>
    </xf>
    <xf numFmtId="0" fontId="24" fillId="2" borderId="2" xfId="0" applyFont="1" applyFill="1" applyBorder="1" applyAlignment="1">
      <alignment vertical="top"/>
    </xf>
    <xf numFmtId="0" fontId="9" fillId="5" borderId="0" xfId="0" applyFont="1" applyFill="1" applyAlignment="1">
      <alignment horizontal="left" vertical="top"/>
    </xf>
    <xf numFmtId="0" fontId="10" fillId="2" borderId="0" xfId="0" applyFont="1" applyFill="1" applyAlignment="1">
      <alignment horizontal="left" vertical="top" wrapText="1"/>
    </xf>
    <xf numFmtId="0" fontId="0" fillId="0" borderId="0" xfId="0" applyAlignment="1">
      <alignment horizontal="left" vertical="top"/>
    </xf>
    <xf numFmtId="0" fontId="25" fillId="6" borderId="0" xfId="0" applyFont="1" applyFill="1" applyAlignment="1">
      <alignment horizontal="left" vertical="top"/>
    </xf>
    <xf numFmtId="0" fontId="26" fillId="6" borderId="0" xfId="0" applyFont="1" applyFill="1" applyAlignment="1">
      <alignment horizontal="left" vertical="top"/>
    </xf>
    <xf numFmtId="0" fontId="23" fillId="2" borderId="3" xfId="0" applyFont="1" applyFill="1" applyBorder="1" applyAlignment="1">
      <alignment vertical="top"/>
    </xf>
    <xf numFmtId="0" fontId="10" fillId="2" borderId="0" xfId="0" applyFont="1" applyFill="1" applyAlignment="1">
      <alignment horizontal="center" vertical="top" wrapText="1"/>
    </xf>
    <xf numFmtId="0" fontId="27" fillId="6" borderId="0" xfId="0" applyFont="1" applyFill="1" applyAlignment="1">
      <alignment horizontal="left" vertical="top"/>
    </xf>
    <xf numFmtId="167" fontId="10" fillId="2" borderId="0" xfId="2" applyNumberFormat="1" applyFont="1" applyFill="1" applyAlignment="1">
      <alignment horizontal="right" vertical="top" wrapText="1"/>
    </xf>
    <xf numFmtId="167" fontId="10" fillId="2" borderId="0" xfId="0" applyNumberFormat="1" applyFont="1" applyFill="1" applyAlignment="1">
      <alignment horizontal="left" vertical="top" wrapText="1"/>
    </xf>
    <xf numFmtId="167" fontId="10" fillId="2" borderId="0" xfId="2" applyNumberFormat="1" applyFont="1" applyFill="1" applyAlignment="1">
      <alignment wrapText="1"/>
    </xf>
    <xf numFmtId="167" fontId="10" fillId="0" borderId="1" xfId="2" applyNumberFormat="1" applyFont="1" applyBorder="1" applyAlignment="1">
      <alignment horizontal="center"/>
    </xf>
    <xf numFmtId="167" fontId="13" fillId="0" borderId="2" xfId="0" applyNumberFormat="1" applyFont="1" applyBorder="1" applyAlignment="1">
      <alignment horizontal="center"/>
    </xf>
    <xf numFmtId="1" fontId="13" fillId="0" borderId="2" xfId="0" applyNumberFormat="1" applyFont="1" applyBorder="1" applyAlignment="1">
      <alignment horizontal="center"/>
    </xf>
    <xf numFmtId="0" fontId="23" fillId="9" borderId="8" xfId="0" applyFont="1" applyFill="1" applyBorder="1" applyAlignment="1">
      <alignment horizontal="right" wrapText="1"/>
    </xf>
    <xf numFmtId="0" fontId="10" fillId="9" borderId="9" xfId="0" applyFont="1" applyFill="1" applyBorder="1" applyAlignment="1">
      <alignment wrapText="1"/>
    </xf>
    <xf numFmtId="0" fontId="9" fillId="9" borderId="14" xfId="0" applyFont="1" applyFill="1" applyBorder="1" applyAlignment="1">
      <alignment horizontal="right" wrapText="1"/>
    </xf>
    <xf numFmtId="0" fontId="10" fillId="5" borderId="14" xfId="0" applyFont="1" applyFill="1" applyBorder="1" applyAlignment="1">
      <alignment wrapText="1"/>
    </xf>
    <xf numFmtId="1" fontId="10" fillId="5" borderId="0" xfId="0" applyNumberFormat="1" applyFont="1" applyFill="1" applyAlignment="1">
      <alignment wrapText="1"/>
    </xf>
    <xf numFmtId="1" fontId="10" fillId="0" borderId="0" xfId="0" applyNumberFormat="1" applyFont="1" applyAlignment="1">
      <alignment horizontal="center"/>
    </xf>
    <xf numFmtId="1" fontId="9" fillId="9" borderId="0" xfId="0" applyNumberFormat="1" applyFont="1" applyFill="1" applyAlignment="1">
      <alignment wrapText="1"/>
    </xf>
    <xf numFmtId="1" fontId="23" fillId="9" borderId="16" xfId="0" applyNumberFormat="1" applyFont="1" applyFill="1" applyBorder="1" applyAlignment="1">
      <alignment wrapText="1"/>
    </xf>
    <xf numFmtId="167" fontId="10" fillId="3" borderId="2" xfId="2" applyNumberFormat="1" applyFont="1" applyFill="1" applyBorder="1" applyAlignment="1">
      <alignment horizontal="center"/>
    </xf>
    <xf numFmtId="0" fontId="9" fillId="0" borderId="0" xfId="0" applyFont="1" applyAlignment="1">
      <alignment horizontal="center"/>
    </xf>
    <xf numFmtId="0" fontId="32" fillId="10" borderId="17" xfId="0" applyFont="1" applyFill="1" applyBorder="1" applyAlignment="1">
      <alignment horizontal="left" wrapText="1"/>
    </xf>
    <xf numFmtId="0" fontId="31" fillId="10" borderId="18" xfId="0" applyFont="1" applyFill="1" applyBorder="1" applyAlignment="1">
      <alignment horizontal="left" vertical="top" wrapText="1"/>
    </xf>
    <xf numFmtId="3" fontId="31" fillId="10" borderId="18" xfId="0" applyNumberFormat="1" applyFont="1" applyFill="1" applyBorder="1" applyAlignment="1">
      <alignment horizontal="left" vertical="top" wrapText="1"/>
    </xf>
    <xf numFmtId="0" fontId="33" fillId="0" borderId="0" xfId="0" applyFont="1" applyAlignment="1">
      <alignment horizontal="center" vertical="center" wrapText="1"/>
    </xf>
    <xf numFmtId="3" fontId="0" fillId="0" borderId="0" xfId="0" applyNumberFormat="1"/>
    <xf numFmtId="3" fontId="31" fillId="4" borderId="18" xfId="0" applyNumberFormat="1" applyFont="1" applyFill="1" applyBorder="1" applyAlignment="1">
      <alignment horizontal="left" vertical="top" wrapText="1"/>
    </xf>
    <xf numFmtId="0" fontId="32" fillId="4" borderId="18" xfId="0" applyFont="1" applyFill="1" applyBorder="1" applyAlignment="1">
      <alignment horizontal="left" vertical="top" wrapText="1"/>
    </xf>
    <xf numFmtId="3" fontId="32" fillId="4" borderId="18" xfId="0" applyNumberFormat="1" applyFont="1" applyFill="1" applyBorder="1" applyAlignment="1">
      <alignment horizontal="left" vertical="top" wrapText="1"/>
    </xf>
    <xf numFmtId="3" fontId="10" fillId="0" borderId="0" xfId="0" applyNumberFormat="1" applyFont="1" applyAlignment="1">
      <alignment horizontal="center"/>
    </xf>
    <xf numFmtId="170" fontId="10" fillId="0" borderId="0" xfId="1" applyNumberFormat="1" applyFont="1" applyAlignment="1">
      <alignment horizontal="center"/>
    </xf>
    <xf numFmtId="0" fontId="24" fillId="2" borderId="0" xfId="0" applyFont="1" applyFill="1" applyAlignment="1">
      <alignment horizontal="left"/>
    </xf>
    <xf numFmtId="1" fontId="9" fillId="0" borderId="0" xfId="0" applyNumberFormat="1" applyFont="1" applyAlignment="1">
      <alignment horizontal="center"/>
    </xf>
    <xf numFmtId="172" fontId="10" fillId="0" borderId="0" xfId="2" applyNumberFormat="1" applyFont="1" applyAlignment="1">
      <alignment horizontal="center"/>
    </xf>
    <xf numFmtId="171" fontId="10" fillId="8" borderId="0" xfId="2" applyNumberFormat="1" applyFont="1" applyFill="1" applyAlignment="1">
      <alignment horizontal="center"/>
    </xf>
    <xf numFmtId="171" fontId="10" fillId="8" borderId="2" xfId="2" applyNumberFormat="1" applyFont="1" applyFill="1" applyBorder="1" applyAlignment="1">
      <alignment horizontal="center"/>
    </xf>
    <xf numFmtId="0" fontId="10" fillId="2" borderId="8" xfId="0" applyFont="1" applyFill="1" applyBorder="1" applyAlignment="1">
      <alignment wrapText="1"/>
    </xf>
    <xf numFmtId="171" fontId="10" fillId="2" borderId="7" xfId="0" applyNumberFormat="1" applyFont="1" applyFill="1" applyBorder="1" applyAlignment="1">
      <alignment wrapText="1"/>
    </xf>
    <xf numFmtId="171" fontId="10" fillId="2" borderId="15" xfId="0" applyNumberFormat="1" applyFont="1" applyFill="1" applyBorder="1" applyAlignment="1">
      <alignment wrapText="1"/>
    </xf>
    <xf numFmtId="171" fontId="10" fillId="2" borderId="9" xfId="0" applyNumberFormat="1" applyFont="1" applyFill="1" applyBorder="1" applyAlignment="1">
      <alignment wrapText="1"/>
    </xf>
    <xf numFmtId="0" fontId="9" fillId="2" borderId="14" xfId="0" applyFont="1" applyFill="1" applyBorder="1" applyAlignment="1">
      <alignment wrapText="1"/>
    </xf>
    <xf numFmtId="0" fontId="9" fillId="2" borderId="8" xfId="0" applyFont="1" applyFill="1" applyBorder="1" applyAlignment="1">
      <alignment wrapText="1"/>
    </xf>
    <xf numFmtId="0" fontId="35" fillId="0" borderId="0" xfId="0" applyFont="1" applyAlignment="1">
      <alignment horizontal="center" vertical="center"/>
    </xf>
    <xf numFmtId="0" fontId="34" fillId="0" borderId="0" xfId="0" applyFont="1" applyAlignment="1">
      <alignment horizontal="center" vertical="center"/>
    </xf>
    <xf numFmtId="0" fontId="0" fillId="0" borderId="0" xfId="0" applyAlignment="1">
      <alignment horizontal="left" vertical="center" indent="2"/>
    </xf>
    <xf numFmtId="164" fontId="0" fillId="0" borderId="0" xfId="0" applyNumberFormat="1" applyAlignment="1">
      <alignment horizontal="left" vertical="center"/>
    </xf>
    <xf numFmtId="0" fontId="0" fillId="0" borderId="0" xfId="0" applyAlignment="1">
      <alignment horizontal="left" vertical="center"/>
    </xf>
    <xf numFmtId="0" fontId="37" fillId="0" borderId="0" xfId="0" applyFont="1" applyAlignment="1">
      <alignment horizontal="center" vertical="center"/>
    </xf>
    <xf numFmtId="164" fontId="36" fillId="0" borderId="0" xfId="0" applyNumberFormat="1" applyFont="1" applyAlignment="1">
      <alignment horizontal="left" vertical="center"/>
    </xf>
    <xf numFmtId="0" fontId="38" fillId="0" borderId="0" xfId="0" applyFont="1" applyAlignment="1">
      <alignment horizontal="center" vertical="center"/>
    </xf>
    <xf numFmtId="0" fontId="30" fillId="4" borderId="0" xfId="0" applyFont="1" applyFill="1"/>
    <xf numFmtId="0" fontId="1" fillId="0" borderId="0" xfId="0" applyFont="1"/>
    <xf numFmtId="167" fontId="1" fillId="0" borderId="0" xfId="2" applyNumberFormat="1" applyFont="1"/>
    <xf numFmtId="0" fontId="14" fillId="0" borderId="19" xfId="0" applyFont="1" applyBorder="1"/>
    <xf numFmtId="0" fontId="9" fillId="2" borderId="20" xfId="0" applyFont="1" applyFill="1" applyBorder="1" applyAlignment="1">
      <alignment wrapText="1"/>
    </xf>
    <xf numFmtId="0" fontId="9" fillId="2" borderId="21" xfId="0" applyFont="1" applyFill="1" applyBorder="1" applyAlignment="1">
      <alignment wrapText="1"/>
    </xf>
    <xf numFmtId="0" fontId="9" fillId="0" borderId="22" xfId="0" applyFont="1" applyBorder="1" applyAlignment="1">
      <alignment horizontal="center" wrapText="1"/>
    </xf>
    <xf numFmtId="0" fontId="10" fillId="2" borderId="7" xfId="0" applyFont="1" applyFill="1" applyBorder="1"/>
    <xf numFmtId="0" fontId="10" fillId="8" borderId="14" xfId="0" applyFont="1" applyFill="1" applyBorder="1" applyAlignment="1">
      <alignment horizontal="center"/>
    </xf>
    <xf numFmtId="0" fontId="10" fillId="8" borderId="23" xfId="0" applyFont="1" applyFill="1" applyBorder="1" applyAlignment="1">
      <alignment horizontal="center"/>
    </xf>
    <xf numFmtId="0" fontId="10" fillId="2" borderId="9" xfId="0" applyFont="1" applyFill="1" applyBorder="1"/>
    <xf numFmtId="171" fontId="10" fillId="8" borderId="0" xfId="0" applyNumberFormat="1" applyFont="1" applyFill="1" applyAlignment="1">
      <alignment horizontal="center"/>
    </xf>
    <xf numFmtId="171" fontId="10" fillId="8" borderId="2" xfId="0" applyNumberFormat="1" applyFont="1" applyFill="1" applyBorder="1" applyAlignment="1">
      <alignment horizontal="center"/>
    </xf>
    <xf numFmtId="0" fontId="9" fillId="2" borderId="24" xfId="0" applyFont="1" applyFill="1" applyBorder="1" applyAlignment="1">
      <alignment wrapText="1"/>
    </xf>
    <xf numFmtId="171" fontId="10" fillId="2" borderId="25" xfId="2" applyNumberFormat="1" applyFont="1" applyFill="1" applyBorder="1"/>
    <xf numFmtId="172" fontId="10" fillId="0" borderId="0" xfId="0" applyNumberFormat="1" applyFont="1" applyAlignment="1">
      <alignment horizontal="center"/>
    </xf>
    <xf numFmtId="0" fontId="9" fillId="12" borderId="0" xfId="0" applyFont="1" applyFill="1" applyAlignment="1">
      <alignment wrapText="1"/>
    </xf>
    <xf numFmtId="0" fontId="9" fillId="13" borderId="0" xfId="0" applyFont="1" applyFill="1" applyAlignment="1">
      <alignment horizontal="center" wrapText="1"/>
    </xf>
    <xf numFmtId="170" fontId="9" fillId="13" borderId="0" xfId="1" applyNumberFormat="1" applyFont="1" applyFill="1" applyAlignment="1">
      <alignment horizontal="center"/>
    </xf>
    <xf numFmtId="0" fontId="23" fillId="0" borderId="0" xfId="0" applyFont="1" applyAlignment="1">
      <alignment horizontal="center" wrapText="1"/>
    </xf>
    <xf numFmtId="0" fontId="23" fillId="0" borderId="0" xfId="0" applyFont="1" applyAlignment="1">
      <alignment horizontal="center"/>
    </xf>
    <xf numFmtId="0" fontId="10" fillId="4" borderId="0" xfId="0" applyFont="1" applyFill="1" applyAlignment="1">
      <alignment horizontal="center"/>
    </xf>
    <xf numFmtId="0" fontId="39" fillId="0" borderId="0" xfId="0" applyFont="1"/>
    <xf numFmtId="0" fontId="1" fillId="0" borderId="0" xfId="0" applyFont="1" applyAlignment="1">
      <alignment horizontal="left" vertical="center" indent="2"/>
    </xf>
    <xf numFmtId="0" fontId="40" fillId="0" borderId="1" xfId="0" applyFont="1" applyBorder="1" applyAlignment="1">
      <alignment horizontal="center" wrapText="1"/>
    </xf>
    <xf numFmtId="0" fontId="10" fillId="14" borderId="1" xfId="0" applyFont="1" applyFill="1" applyBorder="1" applyAlignment="1">
      <alignment horizontal="center" wrapText="1"/>
    </xf>
    <xf numFmtId="0" fontId="10" fillId="15" borderId="1" xfId="0" applyFont="1" applyFill="1" applyBorder="1" applyAlignment="1">
      <alignment horizontal="center" wrapText="1"/>
    </xf>
    <xf numFmtId="0" fontId="10" fillId="16" borderId="1" xfId="0" applyFont="1" applyFill="1" applyBorder="1" applyAlignment="1">
      <alignment horizontal="center" wrapText="1"/>
    </xf>
    <xf numFmtId="0" fontId="10" fillId="17" borderId="1" xfId="0" applyFont="1" applyFill="1" applyBorder="1" applyAlignment="1">
      <alignment horizontal="center" wrapText="1"/>
    </xf>
    <xf numFmtId="0" fontId="42" fillId="0" borderId="0" xfId="4"/>
    <xf numFmtId="0" fontId="43" fillId="0" borderId="0" xfId="4" applyFont="1" applyAlignment="1">
      <alignment horizontal="left"/>
    </xf>
    <xf numFmtId="0" fontId="42" fillId="0" borderId="0" xfId="4" applyAlignment="1">
      <alignment horizontal="right"/>
    </xf>
    <xf numFmtId="0" fontId="42" fillId="0" borderId="0" xfId="4" applyAlignment="1">
      <alignment horizontal="left"/>
    </xf>
    <xf numFmtId="1" fontId="42" fillId="0" borderId="0" xfId="5"/>
    <xf numFmtId="0" fontId="10" fillId="2" borderId="0" xfId="0" applyFont="1" applyFill="1" applyAlignment="1">
      <alignment horizontal="center" vertical="top" wrapText="1"/>
    </xf>
    <xf numFmtId="0" fontId="9" fillId="2" borderId="0" xfId="0" applyFont="1" applyFill="1" applyAlignment="1">
      <alignment horizontal="center" vertical="top" wrapText="1"/>
    </xf>
    <xf numFmtId="0" fontId="10" fillId="2" borderId="0" xfId="0" applyFont="1" applyFill="1" applyAlignment="1">
      <alignment horizontal="left" vertical="top" wrapText="1"/>
    </xf>
    <xf numFmtId="0" fontId="9" fillId="2" borderId="0" xfId="0" applyFont="1" applyFill="1" applyAlignment="1">
      <alignment horizontal="center" vertical="center" wrapText="1"/>
    </xf>
    <xf numFmtId="0" fontId="9" fillId="5" borderId="0" xfId="0" applyFont="1" applyFill="1" applyAlignment="1">
      <alignment horizontal="center" vertical="top" wrapText="1"/>
    </xf>
    <xf numFmtId="0" fontId="19" fillId="2" borderId="0" xfId="3" quotePrefix="1" applyFill="1" applyAlignment="1">
      <alignment horizontal="left" vertical="top" wrapText="1"/>
    </xf>
    <xf numFmtId="0" fontId="19" fillId="2" borderId="0" xfId="3" applyFill="1" applyAlignment="1">
      <alignment horizontal="left" vertical="top" wrapText="1"/>
    </xf>
    <xf numFmtId="0" fontId="10" fillId="2" borderId="0" xfId="0" applyFont="1" applyFill="1" applyAlignment="1">
      <alignment horizontal="left" vertical="top"/>
    </xf>
    <xf numFmtId="0" fontId="9" fillId="2" borderId="0" xfId="0" applyFont="1" applyFill="1" applyAlignment="1">
      <alignment horizontal="left" vertical="top" wrapText="1"/>
    </xf>
    <xf numFmtId="0" fontId="9" fillId="0" borderId="3" xfId="0" applyFont="1" applyBorder="1" applyAlignment="1">
      <alignment horizontal="center"/>
    </xf>
    <xf numFmtId="0" fontId="9" fillId="0" borderId="0" xfId="0" applyFont="1" applyAlignment="1">
      <alignment horizontal="center"/>
    </xf>
    <xf numFmtId="0" fontId="11" fillId="0" borderId="2" xfId="0" applyFont="1" applyBorder="1" applyAlignment="1">
      <alignment horizontal="center"/>
    </xf>
    <xf numFmtId="0" fontId="10" fillId="0" borderId="2" xfId="0" applyFont="1" applyBorder="1" applyAlignment="1">
      <alignment horizontal="center"/>
    </xf>
    <xf numFmtId="0" fontId="10" fillId="7" borderId="6" xfId="0" applyFont="1" applyFill="1" applyBorder="1" applyAlignment="1">
      <alignment horizontal="center" vertical="center" wrapText="1"/>
    </xf>
    <xf numFmtId="0" fontId="10" fillId="7" borderId="13" xfId="0" applyFont="1" applyFill="1" applyBorder="1" applyAlignment="1">
      <alignment horizontal="center" vertical="center" wrapText="1"/>
    </xf>
    <xf numFmtId="0" fontId="10" fillId="7" borderId="7" xfId="0" applyFont="1" applyFill="1" applyBorder="1" applyAlignment="1">
      <alignment horizontal="center" vertical="center" wrapText="1"/>
    </xf>
    <xf numFmtId="0" fontId="10" fillId="7" borderId="14" xfId="0" applyFont="1" applyFill="1" applyBorder="1" applyAlignment="1">
      <alignment horizontal="center" vertical="center" wrapText="1"/>
    </xf>
    <xf numFmtId="0" fontId="10" fillId="7" borderId="0" xfId="0" applyFont="1" applyFill="1" applyAlignment="1">
      <alignment horizontal="center" vertical="center" wrapText="1"/>
    </xf>
    <xf numFmtId="0" fontId="10" fillId="7" borderId="15" xfId="0" applyFont="1" applyFill="1" applyBorder="1" applyAlignment="1">
      <alignment horizontal="center" vertical="center" wrapText="1"/>
    </xf>
    <xf numFmtId="0" fontId="10" fillId="7" borderId="8" xfId="0" applyFont="1" applyFill="1" applyBorder="1" applyAlignment="1">
      <alignment horizontal="center" vertical="center" wrapText="1"/>
    </xf>
    <xf numFmtId="0" fontId="10" fillId="7" borderId="16" xfId="0" applyFont="1" applyFill="1" applyBorder="1" applyAlignment="1">
      <alignment horizontal="center" vertical="center" wrapText="1"/>
    </xf>
    <xf numFmtId="0" fontId="10" fillId="7" borderId="9" xfId="0" applyFont="1" applyFill="1" applyBorder="1" applyAlignment="1">
      <alignment horizontal="center" vertical="center" wrapText="1"/>
    </xf>
    <xf numFmtId="0" fontId="28" fillId="2" borderId="14" xfId="0" applyFont="1" applyFill="1" applyBorder="1" applyAlignment="1">
      <alignment horizontal="center" vertical="top" wrapText="1"/>
    </xf>
    <xf numFmtId="0" fontId="9" fillId="9" borderId="6" xfId="0" applyFont="1" applyFill="1" applyBorder="1" applyAlignment="1">
      <alignment horizontal="center" wrapText="1"/>
    </xf>
    <xf numFmtId="0" fontId="9" fillId="9" borderId="13" xfId="0" applyFont="1" applyFill="1" applyBorder="1" applyAlignment="1">
      <alignment horizontal="center" wrapText="1"/>
    </xf>
    <xf numFmtId="0" fontId="9" fillId="11" borderId="12" xfId="0" applyFont="1" applyFill="1" applyBorder="1" applyAlignment="1">
      <alignment horizontal="left" vertical="top" wrapText="1"/>
    </xf>
    <xf numFmtId="0" fontId="9" fillId="11" borderId="0" xfId="0" applyFont="1" applyFill="1" applyAlignment="1">
      <alignment horizontal="left" vertical="top" wrapText="1"/>
    </xf>
    <xf numFmtId="0" fontId="9" fillId="11" borderId="2" xfId="0" applyFont="1" applyFill="1" applyBorder="1" applyAlignment="1">
      <alignment horizontal="left" vertical="top" wrapText="1"/>
    </xf>
    <xf numFmtId="0" fontId="9" fillId="0" borderId="10" xfId="0" applyFont="1" applyBorder="1" applyAlignment="1">
      <alignment horizontal="center" vertical="center" wrapText="1"/>
    </xf>
    <xf numFmtId="0" fontId="10" fillId="5" borderId="0" xfId="0" applyFont="1" applyFill="1" applyAlignment="1">
      <alignment horizontal="center" vertical="center" wrapText="1"/>
    </xf>
    <xf numFmtId="0" fontId="9" fillId="9" borderId="14" xfId="0" applyFont="1" applyFill="1" applyBorder="1" applyAlignment="1">
      <alignment horizontal="center" wrapText="1"/>
    </xf>
    <xf numFmtId="0" fontId="9" fillId="9" borderId="8" xfId="0" applyFont="1" applyFill="1" applyBorder="1" applyAlignment="1">
      <alignment horizontal="center" wrapText="1"/>
    </xf>
    <xf numFmtId="0" fontId="10" fillId="9" borderId="7" xfId="2" applyNumberFormat="1" applyFont="1" applyFill="1" applyBorder="1" applyAlignment="1">
      <alignment horizontal="center"/>
    </xf>
    <xf numFmtId="0" fontId="10" fillId="9" borderId="15" xfId="2" applyNumberFormat="1" applyFont="1" applyFill="1" applyBorder="1" applyAlignment="1">
      <alignment horizontal="center"/>
    </xf>
    <xf numFmtId="0" fontId="10" fillId="9" borderId="9" xfId="2" applyNumberFormat="1" applyFont="1" applyFill="1" applyBorder="1" applyAlignment="1">
      <alignment horizontal="center"/>
    </xf>
    <xf numFmtId="0" fontId="23" fillId="2" borderId="14" xfId="0" applyFont="1" applyFill="1" applyBorder="1" applyAlignment="1">
      <alignment horizontal="center" wrapText="1"/>
    </xf>
    <xf numFmtId="0" fontId="23" fillId="2" borderId="0" xfId="0" applyFont="1" applyFill="1" applyAlignment="1">
      <alignment horizontal="center" wrapText="1"/>
    </xf>
    <xf numFmtId="0" fontId="23" fillId="9" borderId="7" xfId="0" applyFont="1" applyFill="1" applyBorder="1" applyAlignment="1">
      <alignment horizontal="center" vertical="center" wrapText="1"/>
    </xf>
    <xf numFmtId="0" fontId="23" fillId="9" borderId="15" xfId="0" applyFont="1" applyFill="1" applyBorder="1" applyAlignment="1">
      <alignment horizontal="center" vertical="center" wrapText="1"/>
    </xf>
    <xf numFmtId="0" fontId="22" fillId="0" borderId="0" xfId="0" applyFont="1" applyAlignment="1">
      <alignment horizontal="left" vertical="center" wrapText="1"/>
    </xf>
    <xf numFmtId="0" fontId="14" fillId="0" borderId="1" xfId="0" applyFont="1" applyBorder="1" applyAlignment="1">
      <alignment horizontal="center"/>
    </xf>
    <xf numFmtId="0" fontId="15" fillId="0" borderId="0" xfId="0" applyFont="1" applyAlignment="1">
      <alignment horizontal="left" vertical="center" wrapText="1"/>
    </xf>
    <xf numFmtId="0" fontId="43" fillId="0" borderId="0" xfId="4" applyFont="1" applyAlignment="1">
      <alignment horizontal="center" wrapText="1"/>
    </xf>
    <xf numFmtId="0" fontId="0" fillId="4" borderId="0" xfId="0" applyFill="1" applyAlignment="1">
      <alignment horizontal="left" vertical="top" wrapText="1"/>
    </xf>
    <xf numFmtId="0" fontId="3" fillId="0" borderId="1" xfId="0" applyFont="1" applyBorder="1" applyAlignment="1">
      <alignment horizontal="center" vertical="center"/>
    </xf>
    <xf numFmtId="0" fontId="0" fillId="0" borderId="1" xfId="0" applyBorder="1" applyAlignment="1">
      <alignment horizontal="center"/>
    </xf>
    <xf numFmtId="0" fontId="3" fillId="0" borderId="0" xfId="0" applyFont="1" applyAlignment="1">
      <alignment horizontal="center" vertical="center" wrapText="1"/>
    </xf>
    <xf numFmtId="0" fontId="10" fillId="0" borderId="0" xfId="0" applyFont="1" applyAlignment="1"/>
    <xf numFmtId="0" fontId="10" fillId="0" borderId="11" xfId="0" applyFont="1" applyBorder="1" applyAlignment="1"/>
    <xf numFmtId="0" fontId="10" fillId="0" borderId="4" xfId="0" applyFont="1" applyBorder="1" applyAlignment="1"/>
    <xf numFmtId="0" fontId="10" fillId="0" borderId="2" xfId="0" applyFont="1" applyBorder="1" applyAlignment="1"/>
    <xf numFmtId="0" fontId="10" fillId="0" borderId="5" xfId="0" applyFont="1" applyBorder="1" applyAlignment="1"/>
  </cellXfs>
  <cellStyles count="6">
    <cellStyle name="0" xfId="5" xr:uid="{EA3DC927-4F78-42EC-9349-FA11A552DBD1}"/>
    <cellStyle name="Hipervínculo" xfId="3" builtinId="8"/>
    <cellStyle name="Moneda" xfId="2" builtinId="4"/>
    <cellStyle name="Normal" xfId="0" builtinId="0"/>
    <cellStyle name="Normal 2" xfId="4" xr:uid="{9FE3F4A0-C132-4F04-B827-9767FC6B0296}"/>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8.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Ex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cap="all" spc="120" normalizeH="0" baseline="0">
                <a:solidFill>
                  <a:sysClr val="windowText" lastClr="000000"/>
                </a:solidFill>
                <a:latin typeface="Times New Roman" panose="02020603050405020304" pitchFamily="18" charset="0"/>
                <a:ea typeface="+mn-ea"/>
                <a:cs typeface="Times New Roman" panose="02020603050405020304" pitchFamily="18" charset="0"/>
              </a:defRPr>
            </a:pPr>
            <a:r>
              <a:rPr lang="es-CO"/>
              <a:t>FUNCIÓN DE DEMANDA RECREATIVA POR ZONAS CONCENTRICAS EQUIDISTANTES</a:t>
            </a:r>
          </a:p>
        </c:rich>
      </c:tx>
      <c:overlay val="0"/>
      <c:spPr>
        <a:noFill/>
        <a:ln>
          <a:noFill/>
        </a:ln>
        <a:effectLst/>
      </c:spPr>
      <c:txPr>
        <a:bodyPr rot="0" spcFirstLastPara="1" vertOverflow="ellipsis" vert="horz" wrap="square" anchor="ctr" anchorCtr="1"/>
        <a:lstStyle/>
        <a:p>
          <a:pPr>
            <a:defRPr sz="1440" b="1" i="0" u="none" strike="noStrike" kern="1200" cap="all" spc="120" normalizeH="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title>
    <c:autoTitleDeleted val="0"/>
    <c:plotArea>
      <c:layout/>
      <c:scatterChart>
        <c:scatterStyle val="lineMarker"/>
        <c:varyColors val="0"/>
        <c:ser>
          <c:idx val="0"/>
          <c:order val="0"/>
          <c:spPr>
            <a:ln w="22225" cap="rnd">
              <a:solidFill>
                <a:schemeClr val="accent6"/>
              </a:solidFill>
              <a:round/>
            </a:ln>
            <a:effectLst/>
          </c:spPr>
          <c:marker>
            <c:symbol val="diamond"/>
            <c:size val="6"/>
            <c:spPr>
              <a:solidFill>
                <a:schemeClr val="accent6"/>
              </a:solidFill>
              <a:ln w="9525">
                <a:solidFill>
                  <a:schemeClr val="accent6"/>
                </a:solidFill>
                <a:round/>
              </a:ln>
              <a:effectLst/>
            </c:spPr>
          </c:marker>
          <c:xVal>
            <c:numRef>
              <c:f>'Método valoración-PNN Sumapaz'!$E$5:$E$8</c:f>
              <c:numCache>
                <c:formatCode>0.00000%</c:formatCode>
                <c:ptCount val="4"/>
                <c:pt idx="0">
                  <c:v>6.7364407672443436E-4</c:v>
                </c:pt>
                <c:pt idx="1">
                  <c:v>6.7364407672443436E-4</c:v>
                </c:pt>
                <c:pt idx="2">
                  <c:v>6.7364407672443425E-4</c:v>
                </c:pt>
                <c:pt idx="3">
                  <c:v>0</c:v>
                </c:pt>
              </c:numCache>
            </c:numRef>
          </c:xVal>
          <c:yVal>
            <c:numRef>
              <c:f>'Método valoración-PNN Sumapaz'!$F$5:$F$8</c:f>
              <c:numCache>
                <c:formatCode>_-[$$-240A]\ * #,##0_-;\-[$$-240A]\ * #,##0_-;_-[$$-240A]\ * "-"??_-;_-@_-</c:formatCode>
                <c:ptCount val="4"/>
                <c:pt idx="0">
                  <c:v>20107.796541447366</c:v>
                </c:pt>
                <c:pt idx="1">
                  <c:v>29570.447415469756</c:v>
                </c:pt>
                <c:pt idx="2">
                  <c:v>52509.091363002641</c:v>
                </c:pt>
                <c:pt idx="3">
                  <c:v>91685.202374519489</c:v>
                </c:pt>
              </c:numCache>
            </c:numRef>
          </c:yVal>
          <c:smooth val="0"/>
          <c:extLst>
            <c:ext xmlns:c16="http://schemas.microsoft.com/office/drawing/2014/chart" uri="{C3380CC4-5D6E-409C-BE32-E72D297353CC}">
              <c16:uniqueId val="{00000000-9C23-1946-A9F5-2B6B4DCF2808}"/>
            </c:ext>
          </c:extLst>
        </c:ser>
        <c:dLbls>
          <c:showLegendKey val="0"/>
          <c:showVal val="0"/>
          <c:showCatName val="0"/>
          <c:showSerName val="0"/>
          <c:showPercent val="0"/>
          <c:showBubbleSize val="0"/>
        </c:dLbls>
        <c:axId val="1292328142"/>
        <c:axId val="1751637014"/>
      </c:scatterChart>
      <c:valAx>
        <c:axId val="129232814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200" b="0" i="0" u="none" strike="noStrike" kern="1200" cap="all" baseline="0">
                    <a:solidFill>
                      <a:sysClr val="windowText" lastClr="000000"/>
                    </a:solidFill>
                    <a:latin typeface="Times New Roman" panose="02020603050405020304" pitchFamily="18" charset="0"/>
                    <a:ea typeface="+mn-ea"/>
                    <a:cs typeface="Times New Roman" panose="02020603050405020304" pitchFamily="18" charset="0"/>
                  </a:defRPr>
                </a:pPr>
                <a:r>
                  <a:rPr lang="es-CO"/>
                  <a:t>% de visitantes sobre población</a:t>
                </a:r>
              </a:p>
            </c:rich>
          </c:tx>
          <c:overlay val="0"/>
          <c:spPr>
            <a:noFill/>
            <a:ln>
              <a:noFill/>
            </a:ln>
            <a:effectLst/>
          </c:spPr>
          <c:txPr>
            <a:bodyPr rot="0" spcFirstLastPara="1" vertOverflow="ellipsis" vert="horz" wrap="square" anchor="ctr" anchorCtr="1"/>
            <a:lstStyle/>
            <a:p>
              <a:pPr>
                <a:defRPr sz="1200" b="0" i="0" u="none" strike="noStrike" kern="1200" cap="all"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title>
        <c:numFmt formatCode="0.00000%"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crossAx val="1751637014"/>
        <c:crosses val="autoZero"/>
        <c:crossBetween val="midCat"/>
      </c:valAx>
      <c:valAx>
        <c:axId val="175163701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cap="all" baseline="0">
                    <a:solidFill>
                      <a:sysClr val="windowText" lastClr="000000"/>
                    </a:solidFill>
                    <a:latin typeface="Times New Roman" panose="02020603050405020304" pitchFamily="18" charset="0"/>
                    <a:ea typeface="+mn-ea"/>
                    <a:cs typeface="Times New Roman" panose="02020603050405020304" pitchFamily="18" charset="0"/>
                  </a:defRPr>
                </a:pPr>
                <a:r>
                  <a:rPr lang="es-CO"/>
                  <a:t>Coste del viaje</a:t>
                </a:r>
              </a:p>
            </c:rich>
          </c:tx>
          <c:overlay val="0"/>
          <c:spPr>
            <a:noFill/>
            <a:ln>
              <a:noFill/>
            </a:ln>
            <a:effectLst/>
          </c:spPr>
          <c:txPr>
            <a:bodyPr rot="-5400000" spcFirstLastPara="1" vertOverflow="ellipsis" vert="horz" wrap="square" anchor="ctr" anchorCtr="1"/>
            <a:lstStyle/>
            <a:p>
              <a:pPr>
                <a:defRPr sz="1200" b="0" i="0" u="none" strike="noStrike" kern="1200" cap="all"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title>
        <c:numFmt formatCode="_-[$$-240A]\ * #,##0_-;\-[$$-240A]\ * #,##0_-;_-[$$-240A]\ * &quot;-&quot;??_-;_-@_-"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crossAx val="1292328142"/>
        <c:crosses val="autoZero"/>
        <c:crossBetween val="midCat"/>
      </c:valAx>
      <c:spPr>
        <a:noFill/>
        <a:ln>
          <a:noFill/>
        </a:ln>
        <a:effectLst/>
      </c:spPr>
    </c:plotArea>
    <c:plotVisOnly val="1"/>
    <c:dispBlanksAs val="zero"/>
    <c:showDLblsOverMax val="1"/>
  </c:chart>
  <c:spPr>
    <a:solidFill>
      <a:schemeClr val="lt1"/>
    </a:solidFill>
    <a:ln w="9525" cap="flat" cmpd="sng" algn="ctr">
      <a:solidFill>
        <a:schemeClr val="tx1">
          <a:lumMod val="15000"/>
          <a:lumOff val="85000"/>
        </a:schemeClr>
      </a:solidFill>
      <a:round/>
    </a:ln>
    <a:effectLst/>
  </c:spPr>
  <c:txPr>
    <a:bodyPr/>
    <a:lstStyle/>
    <a:p>
      <a:pPr>
        <a:defRPr sz="1200">
          <a:solidFill>
            <a:sysClr val="windowText" lastClr="000000"/>
          </a:solidFill>
          <a:latin typeface="Times New Roman" panose="02020603050405020304" pitchFamily="18" charset="0"/>
          <a:cs typeface="Times New Roman" panose="02020603050405020304" pitchFamily="18"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r>
              <a:rPr lang="es-CO"/>
              <a:t>FUNCIÓN DE DEMANDA RECREATIVA SEGÚN PRECIO DE ENTRADA </a:t>
            </a:r>
          </a:p>
          <a:p>
            <a:pPr>
              <a:defRPr/>
            </a:pPr>
            <a:r>
              <a:rPr lang="es-CO"/>
              <a:t>Páramo</a:t>
            </a:r>
            <a:r>
              <a:rPr lang="es-CO" baseline="0"/>
              <a:t> de Sumapaz</a:t>
            </a:r>
            <a:endParaRPr lang="es-CO"/>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22225" cap="rnd">
              <a:solidFill>
                <a:schemeClr val="accent6"/>
              </a:solidFill>
              <a:round/>
            </a:ln>
            <a:effectLst/>
          </c:spPr>
          <c:marker>
            <c:symbol val="diamond"/>
            <c:size val="6"/>
            <c:spPr>
              <a:solidFill>
                <a:schemeClr val="accent6"/>
              </a:solidFill>
              <a:ln w="9525">
                <a:solidFill>
                  <a:schemeClr val="accent6"/>
                </a:solidFill>
                <a:round/>
              </a:ln>
              <a:effectLst/>
            </c:spPr>
          </c:marker>
          <c:xVal>
            <c:numRef>
              <c:f>'Método valoración-PNN Sumapaz'!$H$5:$H$8</c:f>
              <c:numCache>
                <c:formatCode>_(* #,##0_);_(* \(#,##0\);_(* "-"??_);_(@_)</c:formatCode>
                <c:ptCount val="4"/>
                <c:pt idx="0">
                  <c:v>1023.0073468630303</c:v>
                </c:pt>
                <c:pt idx="1">
                  <c:v>381.76689751719471</c:v>
                </c:pt>
                <c:pt idx="2">
                  <c:v>264.98867588478379</c:v>
                </c:pt>
                <c:pt idx="3">
                  <c:v>0</c:v>
                </c:pt>
              </c:numCache>
            </c:numRef>
          </c:xVal>
          <c:yVal>
            <c:numRef>
              <c:f>'Método valoración-PNN Sumapaz'!$G$5:$G$8</c:f>
              <c:numCache>
                <c:formatCode>_-[$$-240A]\ * #,##0_-;\-[$$-240A]\ * #,##0_-;_-[$$-240A]\ * "-"??_-;_-@_-</c:formatCode>
                <c:ptCount val="4"/>
                <c:pt idx="0">
                  <c:v>0</c:v>
                </c:pt>
                <c:pt idx="1">
                  <c:v>9462.6508740223908</c:v>
                </c:pt>
                <c:pt idx="2">
                  <c:v>32401.294821555275</c:v>
                </c:pt>
                <c:pt idx="3">
                  <c:v>71577.405833072116</c:v>
                </c:pt>
              </c:numCache>
            </c:numRef>
          </c:yVal>
          <c:smooth val="0"/>
          <c:extLst>
            <c:ext xmlns:c16="http://schemas.microsoft.com/office/drawing/2014/chart" uri="{C3380CC4-5D6E-409C-BE32-E72D297353CC}">
              <c16:uniqueId val="{00000000-6469-4509-9201-4FF6E4B07A31}"/>
            </c:ext>
          </c:extLst>
        </c:ser>
        <c:dLbls>
          <c:showLegendKey val="0"/>
          <c:showVal val="0"/>
          <c:showCatName val="0"/>
          <c:showSerName val="0"/>
          <c:showPercent val="0"/>
          <c:showBubbleSize val="0"/>
        </c:dLbls>
        <c:axId val="1912681131"/>
        <c:axId val="1061993204"/>
      </c:scatterChart>
      <c:valAx>
        <c:axId val="1912681131"/>
        <c:scaling>
          <c:orientation val="minMax"/>
          <c:max val="60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r>
                  <a:rPr lang="es-CO"/>
                  <a:t>Número estimado de visitantes</a:t>
                </a:r>
              </a:p>
            </c:rich>
          </c:tx>
          <c:overlay val="0"/>
          <c:spPr>
            <a:noFill/>
            <a:ln>
              <a:noFill/>
            </a:ln>
            <a:effectLst/>
          </c:spPr>
          <c:txPr>
            <a:bodyPr rot="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endParaRPr lang="en-US"/>
            </a:p>
          </c:txPr>
        </c:title>
        <c:numFmt formatCode="_(* #,##0_);_(* \(#,##0\);_(* &quot;-&quot;??_);_(@_)"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61993204"/>
        <c:crosses val="autoZero"/>
        <c:crossBetween val="midCat"/>
      </c:valAx>
      <c:valAx>
        <c:axId val="10619932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r>
                  <a:rPr lang="es-CO"/>
                  <a:t>Precio de entrada</a:t>
                </a:r>
              </a:p>
            </c:rich>
          </c:tx>
          <c:overlay val="0"/>
          <c:spPr>
            <a:noFill/>
            <a:ln>
              <a:noFill/>
            </a:ln>
            <a:effectLst/>
          </c:spPr>
          <c:txPr>
            <a:bodyPr rot="-540000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endParaRPr lang="en-US"/>
            </a:p>
          </c:txPr>
        </c:title>
        <c:numFmt formatCode="_-[$$-240A]\ * #,##0_-;\-[$$-240A]\ * #,##0_-;_-[$$-240A]\ * &quot;-&quot;??_-;_-@_-"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12681131"/>
        <c:crosses val="autoZero"/>
        <c:crossBetween val="midCat"/>
      </c:valAx>
      <c:spPr>
        <a:noFill/>
        <a:ln>
          <a:noFill/>
        </a:ln>
        <a:effectLst/>
      </c:spPr>
    </c:plotArea>
    <c:plotVisOnly val="1"/>
    <c:dispBlanksAs val="zero"/>
    <c:showDLblsOverMax val="1"/>
  </c:chart>
  <c:spPr>
    <a:solidFill>
      <a:schemeClr val="lt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800" b="1" i="0" u="none" strike="noStrike" kern="1200" cap="all" spc="5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'Costo de viaje chingaza-DATOS'!$F$2</c:f>
              <c:strCache>
                <c:ptCount val="1"/>
              </c:strCache>
            </c:strRef>
          </c:tx>
          <c:spPr>
            <a:gradFill flip="none" rotWithShape="1">
              <a:gsLst>
                <a:gs pos="0">
                  <a:schemeClr val="accent6"/>
                </a:gs>
                <a:gs pos="75000">
                  <a:schemeClr val="accent6">
                    <a:lumMod val="60000"/>
                    <a:lumOff val="40000"/>
                  </a:schemeClr>
                </a:gs>
                <a:gs pos="51000">
                  <a:schemeClr val="accent6">
                    <a:alpha val="75000"/>
                  </a:schemeClr>
                </a:gs>
                <a:gs pos="100000">
                  <a:schemeClr val="accent6">
                    <a:lumMod val="20000"/>
                    <a:lumOff val="80000"/>
                    <a:alpha val="15000"/>
                  </a:schemeClr>
                </a:gs>
              </a:gsLst>
              <a:lin ang="10800000" scaled="1"/>
              <a:tileRect/>
            </a:gra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'Costo de viaje chingaza-DATOS'!$E$3:$E$7</c:f>
              <c:strCache>
                <c:ptCount val="5"/>
                <c:pt idx="1">
                  <c:v>Visita independiente</c:v>
                </c:pt>
                <c:pt idx="2">
                  <c:v>Road Trip</c:v>
                </c:pt>
                <c:pt idx="3">
                  <c:v>Guiana tours</c:v>
                </c:pt>
                <c:pt idx="4">
                  <c:v>El Grand Tour</c:v>
                </c:pt>
              </c:strCache>
            </c:strRef>
          </c:cat>
          <c:val>
            <c:numRef>
              <c:f>'Costo de viaje chingaza-DATOS'!$F$3:$F$7</c:f>
              <c:numCache>
                <c:formatCode>_-"$"* #,##0_-;\-"$"* #,##0_-;_-"$"* "-"??_-;_-@_-</c:formatCode>
                <c:ptCount val="5"/>
                <c:pt idx="1">
                  <c:v>130069.13250000001</c:v>
                </c:pt>
                <c:pt idx="2">
                  <c:v>173000</c:v>
                </c:pt>
                <c:pt idx="3">
                  <c:v>169000</c:v>
                </c:pt>
                <c:pt idx="4">
                  <c:v>135000</c:v>
                </c:pt>
              </c:numCache>
            </c:numRef>
          </c:val>
          <c:extLst>
            <c:ext xmlns:c16="http://schemas.microsoft.com/office/drawing/2014/chart" uri="{C3380CC4-5D6E-409C-BE32-E72D297353CC}">
              <c16:uniqueId val="{00000000-787C-984C-BC24-4182B30F4528}"/>
            </c:ext>
          </c:extLst>
        </c:ser>
        <c:dLbls>
          <c:dLblPos val="inEnd"/>
          <c:showLegendKey val="0"/>
          <c:showVal val="1"/>
          <c:showCatName val="0"/>
          <c:showSerName val="0"/>
          <c:showPercent val="0"/>
          <c:showBubbleSize val="0"/>
        </c:dLbls>
        <c:gapWidth val="326"/>
        <c:overlap val="-58"/>
        <c:axId val="1677820719"/>
        <c:axId val="1677992815"/>
      </c:barChart>
      <c:catAx>
        <c:axId val="1677820719"/>
        <c:scaling>
          <c:orientation val="minMax"/>
        </c:scaling>
        <c:delete val="0"/>
        <c:axPos val="l"/>
        <c:numFmt formatCode="General" sourceLinked="1"/>
        <c:majorTickMark val="none"/>
        <c:minorTickMark val="none"/>
        <c:tickLblPos val="nextTo"/>
        <c:spPr>
          <a:noFill/>
          <a:ln w="19050" cap="flat" cmpd="sng" algn="ctr">
            <a:solidFill>
              <a:schemeClr val="tx1">
                <a:lumMod val="15000"/>
                <a:lumOff val="85000"/>
              </a:schemeClr>
            </a:solidFill>
            <a:round/>
            <a:headEnd type="none" w="sm" len="sm"/>
            <a:tailEnd type="none" w="sm" len="sm"/>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77992815"/>
        <c:crosses val="autoZero"/>
        <c:auto val="1"/>
        <c:lblAlgn val="ctr"/>
        <c:lblOffset val="100"/>
        <c:noMultiLvlLbl val="0"/>
      </c:catAx>
      <c:valAx>
        <c:axId val="1677992815"/>
        <c:scaling>
          <c:orientation val="minMax"/>
        </c:scaling>
        <c:delete val="0"/>
        <c:axPos val="b"/>
        <c:majorGridlines>
          <c:spPr>
            <a:ln w="9525" cap="flat" cmpd="sng" algn="ctr">
              <a:gradFill>
                <a:gsLst>
                  <a:gs pos="99000">
                    <a:schemeClr val="tx1">
                      <a:lumMod val="25000"/>
                      <a:lumOff val="75000"/>
                    </a:schemeClr>
                  </a:gs>
                  <a:gs pos="0">
                    <a:schemeClr val="tx1">
                      <a:lumMod val="15000"/>
                      <a:lumOff val="85000"/>
                    </a:schemeClr>
                  </a:gs>
                </a:gsLst>
                <a:lin ang="5400000" scaled="0"/>
              </a:gra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7782071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500" b="1" i="0" u="none" strike="noStrike" kern="1200" cap="all" spc="100" normalizeH="0" baseline="0">
              <a:solidFill>
                <a:schemeClr val="lt1"/>
              </a:solidFill>
              <a:latin typeface="+mn-lt"/>
              <a:ea typeface="+mn-ea"/>
              <a:cs typeface="+mn-cs"/>
            </a:defRPr>
          </a:pPr>
          <a:endParaRPr lang="en-US"/>
        </a:p>
      </c:txPr>
    </c:title>
    <c:autoTitleDeleted val="0"/>
    <c:plotArea>
      <c:layout/>
      <c:pieChart>
        <c:varyColors val="1"/>
        <c:ser>
          <c:idx val="0"/>
          <c:order val="0"/>
          <c:tx>
            <c:strRef>
              <c:f>'1'!$H$2</c:f>
              <c:strCache>
                <c:ptCount val="1"/>
                <c:pt idx="0">
                  <c:v>visitantes</c:v>
                </c:pt>
              </c:strCache>
            </c:strRef>
          </c:tx>
          <c:spPr>
            <a:solidFill>
              <a:schemeClr val="lt1"/>
            </a:solidFill>
            <a:ln w="19050">
              <a:solidFill>
                <a:schemeClr val="accent6"/>
              </a:solidFill>
            </a:ln>
            <a:effectLst/>
          </c:spPr>
          <c:dPt>
            <c:idx val="0"/>
            <c:bubble3D val="0"/>
            <c:spPr>
              <a:solidFill>
                <a:schemeClr val="lt1"/>
              </a:solidFill>
              <a:ln w="19050">
                <a:solidFill>
                  <a:schemeClr val="accent6"/>
                </a:solidFill>
              </a:ln>
              <a:effectLst/>
            </c:spPr>
            <c:extLst>
              <c:ext xmlns:c16="http://schemas.microsoft.com/office/drawing/2014/chart" uri="{C3380CC4-5D6E-409C-BE32-E72D297353CC}">
                <c16:uniqueId val="{00000001-0D88-BF44-BB4C-E589EC3F17D0}"/>
              </c:ext>
            </c:extLst>
          </c:dPt>
          <c:dPt>
            <c:idx val="1"/>
            <c:bubble3D val="0"/>
            <c:spPr>
              <a:solidFill>
                <a:schemeClr val="lt1"/>
              </a:solidFill>
              <a:ln w="19050">
                <a:solidFill>
                  <a:schemeClr val="accent6"/>
                </a:solidFill>
              </a:ln>
              <a:effectLst/>
            </c:spPr>
            <c:extLst>
              <c:ext xmlns:c16="http://schemas.microsoft.com/office/drawing/2014/chart" uri="{C3380CC4-5D6E-409C-BE32-E72D297353CC}">
                <c16:uniqueId val="{00000003-0D88-BF44-BB4C-E589EC3F17D0}"/>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6"/>
                    </a:solidFill>
                    <a:latin typeface="+mn-lt"/>
                    <a:ea typeface="+mn-ea"/>
                    <a:cs typeface="+mn-cs"/>
                  </a:defRPr>
                </a:pPr>
                <a:endParaRPr lang="en-US"/>
              </a:p>
            </c:txPr>
            <c:dLblPos val="inEnd"/>
            <c:showLegendKey val="0"/>
            <c:showVal val="0"/>
            <c:showCatName val="1"/>
            <c:showSerName val="0"/>
            <c:showPercent val="1"/>
            <c:showBubbleSize val="0"/>
            <c:showLeaderLines val="1"/>
            <c:leaderLines>
              <c:spPr>
                <a:ln w="9525">
                  <a:solidFill>
                    <a:schemeClr val="accent6">
                      <a:lumMod val="60000"/>
                      <a:lumOff val="40000"/>
                    </a:schemeClr>
                  </a:solidFill>
                </a:ln>
                <a:effectLst/>
              </c:spPr>
            </c:leaderLines>
            <c:extLst>
              <c:ext xmlns:c15="http://schemas.microsoft.com/office/drawing/2012/chart" uri="{CE6537A1-D6FC-4f65-9D91-7224C49458BB}"/>
            </c:extLst>
          </c:dLbls>
          <c:cat>
            <c:strRef>
              <c:f>'1'!$G$3:$G$4</c:f>
              <c:strCache>
                <c:ptCount val="2"/>
                <c:pt idx="0">
                  <c:v>Parque nacional Chingaza</c:v>
                </c:pt>
                <c:pt idx="1">
                  <c:v>Parque nacional Sumapaz</c:v>
                </c:pt>
              </c:strCache>
            </c:strRef>
          </c:cat>
          <c:val>
            <c:numRef>
              <c:f>'1'!$H$3:$H$4</c:f>
              <c:numCache>
                <c:formatCode>0%</c:formatCode>
                <c:ptCount val="2"/>
                <c:pt idx="0">
                  <c:v>0.45</c:v>
                </c:pt>
                <c:pt idx="1">
                  <c:v>0.55000000000000004</c:v>
                </c:pt>
              </c:numCache>
            </c:numRef>
          </c:val>
          <c:extLst>
            <c:ext xmlns:c16="http://schemas.microsoft.com/office/drawing/2014/chart" uri="{C3380CC4-5D6E-409C-BE32-E72D297353CC}">
              <c16:uniqueId val="{00000000-CF8F-4245-80F6-C4BFCEC4032C}"/>
            </c:ext>
          </c:extLst>
        </c:ser>
        <c:dLbls>
          <c:dLblPos val="inEnd"/>
          <c:showLegendKey val="0"/>
          <c:showVal val="0"/>
          <c:showCatName val="1"/>
          <c:showSerName val="0"/>
          <c:showPercent val="1"/>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6"/>
    </a:solidFill>
    <a:ln w="9525" cap="flat" cmpd="sng" algn="ctr">
      <a:solidFill>
        <a:schemeClr val="accent6"/>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600" b="1" i="0" u="none" strike="noStrike" spc="0" normalizeH="0" baseline="0">
              <a:solidFill>
                <a:schemeClr val="dk1">
                  <a:lumMod val="50000"/>
                  <a:lumOff val="50000"/>
                </a:schemeClr>
              </a:solidFill>
              <a:latin typeface="+mj-lt"/>
              <a:ea typeface="+mj-ea"/>
              <a:cs typeface="+mj-cs"/>
            </a:defRPr>
          </a:pPr>
          <a:endParaRPr lang="en-US"/>
        </a:p>
      </c:txPr>
    </c:title>
    <c:autoTitleDeleted val="0"/>
    <c:plotArea>
      <c:layout/>
      <c:barChart>
        <c:barDir val="col"/>
        <c:grouping val="clustered"/>
        <c:varyColors val="0"/>
        <c:ser>
          <c:idx val="0"/>
          <c:order val="0"/>
          <c:tx>
            <c:strRef>
              <c:f>'2'!$C$3</c:f>
              <c:strCache>
                <c:ptCount val="1"/>
              </c:strCache>
            </c:strRef>
          </c:tx>
          <c:spPr>
            <a:gradFill>
              <a:gsLst>
                <a:gs pos="100000">
                  <a:schemeClr val="accent6">
                    <a:lumMod val="60000"/>
                    <a:lumOff val="40000"/>
                  </a:schemeClr>
                </a:gs>
                <a:gs pos="0">
                  <a:schemeClr val="accent6"/>
                </a:gs>
              </a:gsLst>
              <a:lin ang="5400000" scaled="0"/>
            </a:gradFill>
            <a:ln w="9525">
              <a:solidFill>
                <a:schemeClr val="lt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baseline="0">
                    <a:solidFill>
                      <a:schemeClr val="dk1">
                        <a:lumMod val="75000"/>
                        <a:lumOff val="25000"/>
                      </a:schemeClr>
                    </a:solidFill>
                    <a:latin typeface="+mn-lt"/>
                    <a:ea typeface="+mn-ea"/>
                    <a:cs typeface="+mn-cs"/>
                  </a:defRPr>
                </a:pPr>
                <a:endParaRPr lang="en-US"/>
              </a:p>
            </c:txPr>
            <c:showLegendKey val="0"/>
            <c:showVal val="1"/>
            <c:showCatName val="1"/>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cat>
            <c:strRef>
              <c:f>'2'!$B$4:$B$5</c:f>
              <c:strCache>
                <c:ptCount val="2"/>
                <c:pt idx="0">
                  <c:v>Nacional</c:v>
                </c:pt>
                <c:pt idx="1">
                  <c:v> Extranjero</c:v>
                </c:pt>
              </c:strCache>
            </c:strRef>
          </c:cat>
          <c:val>
            <c:numRef>
              <c:f>'2'!$C$4:$C$5</c:f>
              <c:numCache>
                <c:formatCode>General</c:formatCode>
                <c:ptCount val="2"/>
                <c:pt idx="0">
                  <c:v>58</c:v>
                </c:pt>
                <c:pt idx="1">
                  <c:v>42</c:v>
                </c:pt>
              </c:numCache>
            </c:numRef>
          </c:val>
          <c:extLst>
            <c:ext xmlns:c16="http://schemas.microsoft.com/office/drawing/2014/chart" uri="{C3380CC4-5D6E-409C-BE32-E72D297353CC}">
              <c16:uniqueId val="{00000000-3AFC-BE4E-B0F9-DBD6CEEA11E9}"/>
            </c:ext>
          </c:extLst>
        </c:ser>
        <c:dLbls>
          <c:showLegendKey val="0"/>
          <c:showVal val="0"/>
          <c:showCatName val="0"/>
          <c:showSerName val="0"/>
          <c:showPercent val="0"/>
          <c:showBubbleSize val="0"/>
        </c:dLbls>
        <c:gapWidth val="100"/>
        <c:axId val="1678662703"/>
        <c:axId val="1678664351"/>
      </c:barChart>
      <c:catAx>
        <c:axId val="1678662703"/>
        <c:scaling>
          <c:orientation val="minMax"/>
        </c:scaling>
        <c:delete val="0"/>
        <c:axPos val="b"/>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baseline="0">
                <a:solidFill>
                  <a:schemeClr val="dk1">
                    <a:lumMod val="50000"/>
                    <a:lumOff val="50000"/>
                  </a:schemeClr>
                </a:solidFill>
                <a:latin typeface="+mj-lt"/>
                <a:ea typeface="+mj-ea"/>
                <a:cs typeface="+mj-cs"/>
              </a:defRPr>
            </a:pPr>
            <a:endParaRPr lang="en-US"/>
          </a:p>
        </c:txPr>
        <c:crossAx val="1678664351"/>
        <c:crosses val="autoZero"/>
        <c:auto val="1"/>
        <c:lblAlgn val="ctr"/>
        <c:lblOffset val="100"/>
        <c:noMultiLvlLbl val="0"/>
      </c:catAx>
      <c:valAx>
        <c:axId val="1678664351"/>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baseline="0">
                <a:solidFill>
                  <a:schemeClr val="dk1">
                    <a:lumMod val="50000"/>
                    <a:lumOff val="50000"/>
                  </a:schemeClr>
                </a:solidFill>
                <a:latin typeface="+mj-lt"/>
                <a:ea typeface="+mj-ea"/>
                <a:cs typeface="+mj-cs"/>
              </a:defRPr>
            </a:pPr>
            <a:endParaRPr lang="en-US"/>
          </a:p>
        </c:txPr>
        <c:crossAx val="1678662703"/>
        <c:crosses val="autoZero"/>
        <c:crossBetween val="between"/>
      </c:valAx>
      <c:spPr>
        <a:noFill/>
        <a:ln>
          <a:noFill/>
        </a:ln>
        <a:effectLst/>
      </c:spPr>
    </c:plotArea>
    <c:legend>
      <c:legendPos val="r"/>
      <c:overlay val="0"/>
      <c:spPr>
        <a:solidFill>
          <a:schemeClr val="lt1">
            <a:alpha val="50000"/>
          </a:schemeClr>
        </a:solidFill>
        <a:ln>
          <a:noFill/>
        </a:ln>
        <a:effectLst/>
      </c:spPr>
      <c:txPr>
        <a:bodyPr rot="0" spcFirstLastPara="1" vertOverflow="ellipsis" vert="horz" wrap="square" anchor="ctr" anchorCtr="1"/>
        <a:lstStyle/>
        <a:p>
          <a:pPr>
            <a:defRPr sz="900" b="0" i="0" u="none" strike="noStrike" baseline="0">
              <a:solidFill>
                <a:schemeClr val="dk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pattFill prst="dkDnDiag">
      <a:fgClr>
        <a:schemeClr val="lt1"/>
      </a:fgClr>
      <a:bgClr>
        <a:schemeClr val="dk1">
          <a:lumMod val="10000"/>
          <a:lumOff val="90000"/>
        </a:schemeClr>
      </a:bgClr>
    </a:patt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pieChart>
        <c:varyColors val="1"/>
        <c:ser>
          <c:idx val="0"/>
          <c:order val="0"/>
          <c:tx>
            <c:strRef>
              <c:f>'3'!$B$1</c:f>
              <c:strCache>
                <c:ptCount val="1"/>
              </c:strCache>
            </c:strRef>
          </c:tx>
          <c:dPt>
            <c:idx val="0"/>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5B1C-484B-921B-EF1F299CD404}"/>
              </c:ext>
            </c:extLst>
          </c:dPt>
          <c:dPt>
            <c:idx val="1"/>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5B1C-484B-921B-EF1F299CD404}"/>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1"/>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'3'!$A$2:$A$3</c:f>
              <c:strCache>
                <c:ptCount val="2"/>
                <c:pt idx="0">
                  <c:v>Femenino</c:v>
                </c:pt>
                <c:pt idx="1">
                  <c:v> Masculino</c:v>
                </c:pt>
              </c:strCache>
            </c:strRef>
          </c:cat>
          <c:val>
            <c:numRef>
              <c:f>'3'!$B$2:$B$3</c:f>
              <c:numCache>
                <c:formatCode>General</c:formatCode>
                <c:ptCount val="2"/>
                <c:pt idx="0">
                  <c:v>45</c:v>
                </c:pt>
                <c:pt idx="1">
                  <c:v>55</c:v>
                </c:pt>
              </c:numCache>
            </c:numRef>
          </c:val>
          <c:extLst>
            <c:ext xmlns:c16="http://schemas.microsoft.com/office/drawing/2014/chart" uri="{C3380CC4-5D6E-409C-BE32-E72D297353CC}">
              <c16:uniqueId val="{00000000-5FA9-8D41-B7E8-F6593347B995}"/>
            </c:ext>
          </c:extLst>
        </c:ser>
        <c:dLbls>
          <c:dLblPos val="ctr"/>
          <c:showLegendKey val="0"/>
          <c:showVal val="0"/>
          <c:showCatName val="1"/>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es-ES_tradnl"/>
              <a:t>estado civil </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en-US"/>
        </a:p>
      </c:txPr>
    </c:title>
    <c:autoTitleDeleted val="0"/>
    <c:plotArea>
      <c:layout/>
      <c:barChart>
        <c:barDir val="col"/>
        <c:grouping val="clustered"/>
        <c:varyColors val="0"/>
        <c:ser>
          <c:idx val="0"/>
          <c:order val="0"/>
          <c:spPr>
            <a:pattFill prst="ltUpDiag">
              <a:fgClr>
                <a:schemeClr val="accent6"/>
              </a:fgClr>
              <a:bgClr>
                <a:schemeClr val="accent6">
                  <a:lumMod val="20000"/>
                  <a:lumOff val="80000"/>
                </a:schemeClr>
              </a:bgClr>
            </a:pattFill>
            <a:ln w="19050">
              <a:solidFill>
                <a:schemeClr val="lt1"/>
              </a:solidFill>
            </a:ln>
            <a:effectLst>
              <a:innerShdw blurRad="114300">
                <a:schemeClr val="accent6"/>
              </a:inn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'4'!$A$2:$A$6</c:f>
              <c:strCache>
                <c:ptCount val="5"/>
                <c:pt idx="0">
                  <c:v> Soltero</c:v>
                </c:pt>
                <c:pt idx="1">
                  <c:v>Casado</c:v>
                </c:pt>
                <c:pt idx="2">
                  <c:v>Viudo</c:v>
                </c:pt>
                <c:pt idx="3">
                  <c:v>Unión libre</c:v>
                </c:pt>
                <c:pt idx="4">
                  <c:v>Otro  </c:v>
                </c:pt>
              </c:strCache>
            </c:strRef>
          </c:cat>
          <c:val>
            <c:numRef>
              <c:f>'4'!$B$2:$B$6</c:f>
              <c:numCache>
                <c:formatCode>General</c:formatCode>
                <c:ptCount val="5"/>
                <c:pt idx="0">
                  <c:v>80</c:v>
                </c:pt>
                <c:pt idx="1">
                  <c:v>17</c:v>
                </c:pt>
                <c:pt idx="2">
                  <c:v>0</c:v>
                </c:pt>
                <c:pt idx="3">
                  <c:v>0</c:v>
                </c:pt>
                <c:pt idx="4">
                  <c:v>3</c:v>
                </c:pt>
              </c:numCache>
            </c:numRef>
          </c:val>
          <c:extLst>
            <c:ext xmlns:c16="http://schemas.microsoft.com/office/drawing/2014/chart" uri="{C3380CC4-5D6E-409C-BE32-E72D297353CC}">
              <c16:uniqueId val="{00000000-7D67-2949-B896-1DF524E26C57}"/>
            </c:ext>
          </c:extLst>
        </c:ser>
        <c:dLbls>
          <c:showLegendKey val="0"/>
          <c:showVal val="0"/>
          <c:showCatName val="0"/>
          <c:showSerName val="0"/>
          <c:showPercent val="0"/>
          <c:showBubbleSize val="0"/>
        </c:dLbls>
        <c:gapWidth val="150"/>
        <c:axId val="1685365439"/>
        <c:axId val="1685367087"/>
      </c:barChart>
      <c:catAx>
        <c:axId val="1685365439"/>
        <c:scaling>
          <c:orientation val="minMax"/>
        </c:scaling>
        <c:delete val="0"/>
        <c:axPos val="b"/>
        <c:numFmt formatCode="General" sourceLinked="1"/>
        <c:majorTickMark val="out"/>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85367087"/>
        <c:crosses val="autoZero"/>
        <c:auto val="1"/>
        <c:lblAlgn val="ctr"/>
        <c:lblOffset val="100"/>
        <c:noMultiLvlLbl val="0"/>
      </c:catAx>
      <c:valAx>
        <c:axId val="1685367087"/>
        <c:scaling>
          <c:orientation val="minMax"/>
        </c:scaling>
        <c:delete val="0"/>
        <c:axPos val="l"/>
        <c:majorGridlines>
          <c:spPr>
            <a:ln>
              <a:solidFill>
                <a:schemeClr val="tx1">
                  <a:lumMod val="15000"/>
                  <a:lumOff val="85000"/>
                </a:schemeClr>
              </a:solidFill>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85365439"/>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_tradnl"/>
              <a:t>CONOCIMIENTO</a:t>
            </a:r>
            <a:r>
              <a:rPr lang="es-ES_tradnl" baseline="0"/>
              <a:t> AMBIENTAL DE </a:t>
            </a:r>
            <a:r>
              <a:rPr lang="es-ES_tradnl"/>
              <a:t>AREAS</a:t>
            </a:r>
            <a:r>
              <a:rPr lang="es-ES_tradnl" baseline="0"/>
              <a:t> PROTEGIDAS</a:t>
            </a:r>
            <a:endParaRPr lang="es-ES_tradnl"/>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6"/>
              </a:solidFill>
              <a:ln w="19050">
                <a:solidFill>
                  <a:schemeClr val="lt1"/>
                </a:solidFill>
              </a:ln>
              <a:effectLst/>
            </c:spPr>
            <c:extLst>
              <c:ext xmlns:c16="http://schemas.microsoft.com/office/drawing/2014/chart" uri="{C3380CC4-5D6E-409C-BE32-E72D297353CC}">
                <c16:uniqueId val="{00000001-8EA4-1447-8D0B-673E110463D0}"/>
              </c:ext>
            </c:extLst>
          </c:dPt>
          <c:dPt>
            <c:idx val="1"/>
            <c:bubble3D val="0"/>
            <c:spPr>
              <a:solidFill>
                <a:schemeClr val="accent5"/>
              </a:solidFill>
              <a:ln w="19050">
                <a:solidFill>
                  <a:schemeClr val="lt1"/>
                </a:solidFill>
              </a:ln>
              <a:effectLst/>
            </c:spPr>
            <c:extLst>
              <c:ext xmlns:c16="http://schemas.microsoft.com/office/drawing/2014/chart" uri="{C3380CC4-5D6E-409C-BE32-E72D297353CC}">
                <c16:uniqueId val="{00000003-8EA4-1447-8D0B-673E110463D0}"/>
              </c:ext>
            </c:extLst>
          </c:dPt>
          <c:cat>
            <c:strRef>
              <c:f>'6'!$A$2:$A$3</c:f>
              <c:strCache>
                <c:ptCount val="2"/>
                <c:pt idx="0">
                  <c:v>SI</c:v>
                </c:pt>
                <c:pt idx="1">
                  <c:v>NO</c:v>
                </c:pt>
              </c:strCache>
            </c:strRef>
          </c:cat>
          <c:val>
            <c:numRef>
              <c:f>'6'!$B$2:$B$3</c:f>
              <c:numCache>
                <c:formatCode>General</c:formatCode>
                <c:ptCount val="2"/>
                <c:pt idx="0">
                  <c:v>88</c:v>
                </c:pt>
                <c:pt idx="1">
                  <c:v>12</c:v>
                </c:pt>
              </c:numCache>
            </c:numRef>
          </c:val>
          <c:extLst>
            <c:ext xmlns:c16="http://schemas.microsoft.com/office/drawing/2014/chart" uri="{C3380CC4-5D6E-409C-BE32-E72D297353CC}">
              <c16:uniqueId val="{00000000-ED13-C644-A31F-283C6888E028}"/>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numDim type="val">
        <cx:f dir="row">_xlchart.v1.3</cx:f>
      </cx:numDim>
    </cx:data>
    <cx:data id="1">
      <cx:numDim type="val">
        <cx:f dir="row">_xlchart.v1.4</cx:f>
      </cx:numDim>
    </cx:data>
    <cx:data id="2">
      <cx:numDim type="val">
        <cx:f dir="row">_xlchart.v1.5</cx:f>
      </cx:numDim>
    </cx:data>
  </cx:chartData>
  <cx:chart>
    <cx:title pos="t" align="ctr" overlay="0"/>
    <cx:plotArea>
      <cx:plotAreaRegion>
        <cx:series layoutId="clusteredColumn" uniqueId="{A08274C8-2ACB-6E40-8B9F-6CE0EBE347D4}" formatIdx="0">
          <cx:tx>
            <cx:txData>
              <cx:f>_xlchart.v1.0</cx:f>
              <cx:v>Estado civil</cx:v>
            </cx:txData>
          </cx:tx>
          <cx:dataId val="0"/>
          <cx:layoutPr>
            <cx:binning intervalClosed="r"/>
          </cx:layoutPr>
        </cx:series>
        <cx:series layoutId="clusteredColumn" hidden="1" uniqueId="{D420F55C-BC09-C94B-BAA1-608059F79778}" formatIdx="1">
          <cx:tx>
            <cx:txData>
              <cx:f>_xlchart.v1.1</cx:f>
              <cx:v> Soltero</cx:v>
            </cx:txData>
          </cx:tx>
          <cx:dataId val="1"/>
          <cx:layoutPr>
            <cx:binning intervalClosed="r"/>
          </cx:layoutPr>
        </cx:series>
        <cx:series layoutId="clusteredColumn" hidden="1" uniqueId="{04B7E2E2-EC5F-644C-B14E-2F8439EA7DD9}" formatIdx="2">
          <cx:tx>
            <cx:txData>
              <cx:f>_xlchart.v1.2</cx:f>
              <cx:v>Casado</cx:v>
            </cx:txData>
          </cx:tx>
          <cx:dataId val="2"/>
          <cx:layoutPr>
            <cx:binning intervalClosed="r"/>
          </cx:layoutPr>
        </cx:series>
      </cx:plotAreaRegion>
      <cx:axis id="0">
        <cx:catScaling gapWidth="0"/>
        <cx:tickLabels/>
      </cx:axis>
      <cx:axis id="1">
        <cx:valScaling/>
        <cx:majorGridlines/>
        <cx:tickLabels/>
      </cx:axis>
    </cx:plotArea>
  </cx:chart>
</cx: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withinLinearReversed" id="26">
  <a:schemeClr val="accent6"/>
</cs:colorStyle>
</file>

<file path=xl/charts/colors9.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1">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41">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23">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19050" cap="flat" cmpd="sng" algn="ctr">
        <a:solidFill>
          <a:schemeClr val="tx1">
            <a:lumMod val="15000"/>
            <a:lumOff val="85000"/>
          </a:schemeClr>
        </a:solidFill>
        <a:round/>
        <a:headEnd type="none" w="sm" len="sm"/>
        <a:tailEnd type="none" w="sm" len="sm"/>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gradFill flip="none" rotWithShape="1">
        <a:gsLst>
          <a:gs pos="0">
            <a:schemeClr val="phClr"/>
          </a:gs>
          <a:gs pos="75000">
            <a:schemeClr val="phClr">
              <a:lumMod val="60000"/>
              <a:lumOff val="40000"/>
            </a:schemeClr>
          </a:gs>
          <a:gs pos="51000">
            <a:schemeClr val="phClr">
              <a:alpha val="75000"/>
            </a:schemeClr>
          </a:gs>
          <a:gs pos="100000">
            <a:schemeClr val="phClr">
              <a:lumMod val="20000"/>
              <a:lumOff val="80000"/>
              <a:alpha val="15000"/>
            </a:schemeClr>
          </a:gs>
        </a:gsLst>
        <a:lin ang="10800000" scaled="1"/>
        <a:tileRect/>
      </a:gradFill>
    </cs:spPr>
  </cs:dataPoint>
  <cs:dataPoint3D>
    <cs:lnRef idx="0"/>
    <cs:fillRef idx="0">
      <cs:styleClr val="auto"/>
    </cs:fillRef>
    <cs:effectRef idx="0"/>
    <cs:fontRef idx="minor">
      <a:schemeClr val="dk1"/>
    </cs:fontRef>
    <cs:spPr>
      <a:gradFill flip="none" rotWithShape="1">
        <a:gsLst>
          <a:gs pos="0">
            <a:schemeClr val="phClr"/>
          </a:gs>
          <a:gs pos="75000">
            <a:schemeClr val="phClr">
              <a:lumMod val="60000"/>
              <a:lumOff val="40000"/>
            </a:schemeClr>
          </a:gs>
          <a:gs pos="51000">
            <a:schemeClr val="phClr">
              <a:alpha val="75000"/>
            </a:schemeClr>
          </a:gs>
          <a:gs pos="100000">
            <a:schemeClr val="phClr">
              <a:lumMod val="20000"/>
              <a:lumOff val="80000"/>
              <a:alpha val="15000"/>
            </a:schemeClr>
          </a:gs>
        </a:gsLst>
        <a:lin ang="10800000" scaled="1"/>
        <a:tileRect/>
      </a:gradFill>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styleClr val="auto"/>
    </cs:lnRef>
    <cs:fillRef idx="0">
      <cs:styleClr val="auto"/>
    </cs:fillRef>
    <cs:effectRef idx="0"/>
    <cs:fontRef idx="minor">
      <a:schemeClr val="dk1"/>
    </cs:fontRef>
    <cs:spPr>
      <a:gradFill>
        <a:gsLst>
          <a:gs pos="0">
            <a:schemeClr val="phClr"/>
          </a:gs>
          <a:gs pos="46000">
            <a:schemeClr val="phClr"/>
          </a:gs>
          <a:gs pos="100000">
            <a:schemeClr val="phClr">
              <a:lumMod val="20000"/>
              <a:lumOff val="80000"/>
              <a:alpha val="0"/>
            </a:schemeClr>
          </a:gs>
        </a:gsLst>
        <a:path path="circle">
          <a:fillToRect l="50000" t="-80000" r="50000" b="180000"/>
        </a:path>
      </a:gradFill>
      <a:ln w="9525" cap="flat" cmpd="sng" algn="ctr">
        <a:solidFill>
          <a:schemeClr val="phClr">
            <a:shade val="95000"/>
          </a:scheme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cap="flat" cmpd="sng" algn="ctr">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99000">
              <a:schemeClr val="tx1">
                <a:lumMod val="25000"/>
                <a:lumOff val="75000"/>
              </a:schemeClr>
            </a:gs>
            <a:gs pos="0">
              <a:schemeClr val="tx1">
                <a:lumMod val="15000"/>
                <a:lumOff val="85000"/>
              </a:schemeClr>
            </a:gs>
          </a:gsLst>
          <a:lin ang="5400000" scaled="0"/>
        </a:gradFill>
        <a:round/>
      </a:ln>
    </cs:spPr>
  </cs:gridlineMajor>
  <cs:gridlineMinor>
    <cs:lnRef idx="0"/>
    <cs:fillRef idx="0"/>
    <cs:effectRef idx="0"/>
    <cs:fontRef idx="minor">
      <a:schemeClr val="dk1"/>
    </cs:fontRef>
    <cs:spPr>
      <a:ln w="9525" cap="flat" cmpd="sng" algn="ctr">
        <a:gradFill>
          <a:gsLst>
            <a:gs pos="100000">
              <a:schemeClr val="tx1">
                <a:lumMod val="15000"/>
                <a:lumOff val="85000"/>
              </a:schemeClr>
            </a:gs>
            <a:gs pos="0">
              <a:schemeClr val="tx1">
                <a:lumMod val="5000"/>
                <a:lumOff val="95000"/>
              </a:schemeClr>
            </a:gs>
          </a:gsLst>
          <a:lin ang="5400000" scaled="0"/>
        </a:gradFill>
        <a:round/>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headEnd type="none" w="sm" len="sm"/>
        <a:tailEnd type="none" w="sm" len="sm"/>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800" b="1" kern="1200" cap="all" spc="5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60">
  <cs:axisTitle>
    <cs:lnRef idx="0"/>
    <cs:fillRef idx="0"/>
    <cs:effectRef idx="0"/>
    <cs:fontRef idx="minor">
      <a:schemeClr val="lt1"/>
    </cs:fontRef>
    <cs:defRPr sz="900" b="1" kern="1200"/>
  </cs:axisTitle>
  <cs:categoryAxis>
    <cs:lnRef idx="0">
      <cs:styleClr val="0"/>
    </cs:lnRef>
    <cs:fillRef idx="0"/>
    <cs:effectRef idx="0"/>
    <cs:fontRef idx="minor">
      <a:schemeClr val="lt1"/>
    </cs:fontRef>
    <cs:spPr>
      <a:ln w="3175" cap="flat" cmpd="sng" algn="ctr">
        <a:solidFill>
          <a:schemeClr val="phClr">
            <a:lumMod val="60000"/>
            <a:lumOff val="40000"/>
          </a:schemeClr>
        </a:solidFill>
        <a:round/>
      </a:ln>
    </cs:spPr>
    <cs:defRPr sz="800" kern="1200" cap="all" spc="150" normalizeH="0" baseline="0"/>
  </cs:categoryAxis>
  <cs:chartArea>
    <cs:lnRef idx="0">
      <cs:styleClr val="0"/>
    </cs:lnRef>
    <cs:fillRef idx="0">
      <cs:styleClr val="0"/>
    </cs:fillRef>
    <cs:effectRef idx="0"/>
    <cs:fontRef idx="minor">
      <a:schemeClr val="dk1"/>
    </cs:fontRef>
    <cs:spPr>
      <a:solidFill>
        <a:schemeClr val="phClr"/>
      </a:solidFill>
      <a:ln w="9525" cap="flat" cmpd="sng" algn="ctr">
        <a:solidFill>
          <a:schemeClr val="phClr"/>
        </a:solidFill>
        <a:round/>
      </a:ln>
    </cs:spPr>
    <cs:defRPr sz="1000" kern="1200"/>
  </cs:chartArea>
  <cs:dataLabel>
    <cs:lnRef idx="0">
      <cs:styleClr val="0"/>
    </cs:lnRef>
    <cs:fillRef idx="0"/>
    <cs:effectRef idx="0"/>
    <cs:fontRef idx="minor">
      <cs:styleClr val="0"/>
    </cs:fontRef>
    <cs:defRPr sz="900" b="1" kern="1200"/>
  </cs:dataLabel>
  <cs:dataLabelCallout>
    <cs:lnRef idx="0">
      <cs:styleClr val="0"/>
    </cs:lnRef>
    <cs:fillRef idx="0"/>
    <cs:effectRef idx="0"/>
    <cs:fontRef idx="minor">
      <cs:styleClr val="0"/>
    </cs:fontRef>
    <cs:spPr>
      <a:solidFill>
        <a:schemeClr val="lt1"/>
      </a:solidFill>
      <a:ln>
        <a:solidFill>
          <a:schemeClr val="phClr"/>
        </a:solidFill>
      </a:ln>
    </cs:spPr>
    <cs:defRPr sz="900" b="1" kern="1200"/>
    <cs:bodyPr rot="0" spcFirstLastPara="1" vertOverflow="clip" horzOverflow="clip" vert="horz" wrap="square" lIns="36576" tIns="18288" rIns="36576" bIns="18288" anchor="ctr" anchorCtr="1">
      <a:spAutoFit/>
    </cs:bodyPr>
  </cs:dataLabelCallout>
  <cs:dataPoint>
    <cs:lnRef idx="0">
      <cs:styleClr val="0"/>
    </cs:lnRef>
    <cs:fillRef idx="0"/>
    <cs:effectRef idx="0"/>
    <cs:fontRef idx="minor">
      <a:schemeClr val="dk1"/>
    </cs:fontRef>
    <cs:spPr>
      <a:solidFill>
        <a:schemeClr val="lt1"/>
      </a:solidFill>
      <a:ln w="19050">
        <a:solidFill>
          <a:schemeClr val="phClr"/>
        </a:solidFill>
      </a:ln>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styleClr val="auto"/>
    </cs:effectRef>
    <cs:fontRef idx="minor">
      <a:schemeClr val="dk1"/>
    </cs:fontRef>
    <cs:spPr>
      <a:ln w="34925" cap="rnd">
        <a:solidFill>
          <a:schemeClr val="lt1"/>
        </a:solidFill>
        <a:round/>
      </a:ln>
      <a:effectLst>
        <a:outerShdw dist="25400" dir="2700000" algn="tl" rotWithShape="0">
          <a:schemeClr val="phClr"/>
        </a:outerShdw>
      </a:effectLst>
    </cs:spPr>
  </cs:dataPointLine>
  <cs:dataPointMarker>
    <cs:lnRef idx="0"/>
    <cs:fillRef idx="0">
      <cs:styleClr val="auto"/>
    </cs:fillRef>
    <cs:effectRef idx="0"/>
    <cs:fontRef idx="minor">
      <a:schemeClr val="dk1"/>
    </cs:fontRef>
    <cs:spPr>
      <a:solidFill>
        <a:schemeClr val="phClr"/>
      </a:solidFill>
      <a:ln w="22225">
        <a:solidFill>
          <a:schemeClr val="lt1"/>
        </a:solidFill>
        <a:round/>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styleClr val="0"/>
    </cs:lnRef>
    <cs:fillRef idx="0"/>
    <cs:effectRef idx="0"/>
    <cs:fontRef idx="minor">
      <a:schemeClr val="lt1"/>
    </cs:fontRef>
    <cs:spPr>
      <a:ln w="9525">
        <a:solidFill>
          <a:schemeClr val="phClr">
            <a:lumMod val="60000"/>
            <a:lumOff val="40000"/>
          </a:schemeClr>
        </a:solidFill>
      </a:ln>
    </cs:spPr>
    <cs:defRPr sz="900" kern="1200"/>
  </cs:dataTable>
  <cs:downBar>
    <cs:lnRef idx="0">
      <cs:styleClr val="0"/>
    </cs:lnRef>
    <cs:fillRef idx="0"/>
    <cs:effectRef idx="0"/>
    <cs:fontRef idx="minor">
      <a:schemeClr val="dk1"/>
    </cs:fontRef>
    <cs:spPr>
      <a:solidFill>
        <a:schemeClr val="dk1">
          <a:lumMod val="35000"/>
          <a:lumOff val="65000"/>
        </a:schemeClr>
      </a:solidFill>
      <a:ln w="9525">
        <a:solidFill>
          <a:schemeClr val="phClr">
            <a:lumMod val="60000"/>
            <a:lumOff val="40000"/>
          </a:schemeClr>
        </a:solidFill>
      </a:ln>
    </cs:spPr>
  </cs:downBar>
  <cs:dropLine>
    <cs:lnRef idx="0">
      <cs:styleClr val="0"/>
    </cs:lnRef>
    <cs:fillRef idx="0"/>
    <cs:effectRef idx="0"/>
    <cs:fontRef idx="minor">
      <a:schemeClr val="dk1"/>
    </cs:fontRef>
    <cs:spPr>
      <a:ln w="9525">
        <a:solidFill>
          <a:schemeClr val="phClr">
            <a:lumMod val="60000"/>
            <a:lumOff val="40000"/>
          </a:schemeClr>
        </a:solidFill>
        <a:prstDash val="dash"/>
      </a:ln>
    </cs:spPr>
  </cs:dropLine>
  <cs:errorBar>
    <cs:lnRef idx="0">
      <cs:styleClr val="0"/>
    </cs:lnRef>
    <cs:fillRef idx="0"/>
    <cs:effectRef idx="0"/>
    <cs:fontRef idx="minor">
      <a:schemeClr val="dk1"/>
    </cs:fontRef>
    <cs:spPr>
      <a:ln w="9525">
        <a:solidFill>
          <a:schemeClr val="phClr">
            <a:lumMod val="60000"/>
            <a:lumOff val="40000"/>
          </a:schemeClr>
        </a:solidFill>
        <a:round/>
      </a:ln>
      <a:effectLst>
        <a:glow rad="25400">
          <a:schemeClr val="lt1"/>
        </a:glow>
      </a:effectLst>
    </cs:spPr>
  </cs:errorBar>
  <cs:floor>
    <cs:lnRef idx="0"/>
    <cs:fillRef idx="0"/>
    <cs:effectRef idx="0"/>
    <cs:fontRef idx="minor">
      <a:schemeClr val="dk1"/>
    </cs:fontRef>
  </cs:floor>
  <cs:gridlineMajor>
    <cs:lnRef idx="0">
      <cs:styleClr val="0"/>
    </cs:lnRef>
    <cs:fillRef idx="0"/>
    <cs:effectRef idx="0"/>
    <cs:fontRef idx="minor">
      <a:schemeClr val="dk1"/>
    </cs:fontRef>
    <cs:spPr>
      <a:ln w="9525" cap="flat" cmpd="sng" algn="ctr">
        <a:solidFill>
          <a:schemeClr val="lt1">
            <a:alpha val="25000"/>
          </a:schemeClr>
        </a:solidFill>
        <a:round/>
      </a:ln>
    </cs:spPr>
  </cs:gridlineMajor>
  <cs:gridlineMinor>
    <cs:lnRef idx="0">
      <cs:styleClr val="0"/>
    </cs:lnRef>
    <cs:fillRef idx="0"/>
    <cs:effectRef idx="0"/>
    <cs:fontRef idx="minor">
      <a:schemeClr val="dk1"/>
    </cs:fontRef>
    <cs:spPr>
      <a:ln>
        <a:solidFill>
          <a:schemeClr val="lt1">
            <a:alpha val="10000"/>
          </a:schemeClr>
        </a:solidFill>
      </a:ln>
    </cs:spPr>
  </cs:gridlineMinor>
  <cs:hiLoLine>
    <cs:lnRef idx="0">
      <cs:styleClr val="0"/>
    </cs:lnRef>
    <cs:fillRef idx="0"/>
    <cs:effectRef idx="0"/>
    <cs:fontRef idx="minor">
      <a:schemeClr val="dk1"/>
    </cs:fontRef>
    <cs:spPr>
      <a:ln w="9525">
        <a:solidFill>
          <a:schemeClr val="phClr">
            <a:lumMod val="60000"/>
            <a:lumOff val="40000"/>
          </a:schemeClr>
        </a:solidFill>
        <a:prstDash val="dash"/>
      </a:ln>
    </cs:spPr>
  </cs:hiLoLine>
  <cs:leaderLine>
    <cs:lnRef idx="0">
      <cs:styleClr val="0"/>
    </cs:lnRef>
    <cs:fillRef idx="0"/>
    <cs:effectRef idx="0"/>
    <cs:fontRef idx="minor">
      <a:schemeClr val="dk1"/>
    </cs:fontRef>
    <cs:spPr>
      <a:ln w="9525">
        <a:solidFill>
          <a:schemeClr val="phClr">
            <a:lumMod val="60000"/>
            <a:lumOff val="40000"/>
          </a:schemeClr>
        </a:solidFill>
      </a:ln>
    </cs:spPr>
  </cs:leaderLine>
  <cs:legend>
    <cs:lnRef idx="0"/>
    <cs:fillRef idx="0"/>
    <cs:effectRef idx="0"/>
    <cs:fontRef idx="minor">
      <a:schemeClr val="lt1"/>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styleClr val="0"/>
    </cs:lnRef>
    <cs:fillRef idx="0"/>
    <cs:effectRef idx="0"/>
    <cs:fontRef idx="minor">
      <a:schemeClr val="lt1"/>
    </cs:fontRef>
    <cs:spPr>
      <a:ln w="3175" cap="flat" cmpd="sng" algn="ctr">
        <a:solidFill>
          <a:schemeClr val="phClr">
            <a:lumMod val="60000"/>
            <a:lumOff val="40000"/>
          </a:schemeClr>
        </a:solidFill>
        <a:round/>
      </a:ln>
    </cs:spPr>
    <cs:defRPr sz="900" kern="1200"/>
  </cs:seriesAxis>
  <cs:seriesLine>
    <cs:lnRef idx="0">
      <cs:styleClr val="0"/>
    </cs:lnRef>
    <cs:fillRef idx="0"/>
    <cs:effectRef idx="0"/>
    <cs:fontRef idx="minor">
      <a:schemeClr val="dk1"/>
    </cs:fontRef>
    <cs:spPr>
      <a:ln w="9525">
        <a:solidFill>
          <a:schemeClr val="phClr">
            <a:lumMod val="60000"/>
            <a:lumOff val="40000"/>
            <a:tint val="50000"/>
          </a:schemeClr>
        </a:solidFill>
        <a:prstDash val="dash"/>
      </a:ln>
    </cs:spPr>
  </cs:seriesLine>
  <cs:title>
    <cs:lnRef idx="0"/>
    <cs:fillRef idx="0"/>
    <cs:effectRef idx="0"/>
    <cs:fontRef idx="minor">
      <a:schemeClr val="lt1"/>
    </cs:fontRef>
    <cs:defRPr sz="1500" b="1" kern="1200" cap="all" spc="100" normalizeH="0" baseline="0"/>
  </cs:title>
  <cs:trendline>
    <cs:lnRef idx="0"/>
    <cs:fillRef idx="0"/>
    <cs:effectRef idx="0"/>
    <cs:fontRef idx="minor">
      <a:schemeClr val="dk1"/>
    </cs:fontRef>
    <cs:spPr>
      <a:ln w="28575" cap="rnd">
        <a:solidFill>
          <a:schemeClr val="lt1">
            <a:alpha val="50000"/>
          </a:schemeClr>
        </a:solidFill>
        <a:round/>
      </a:ln>
    </cs:spPr>
  </cs:trendline>
  <cs:trendlineLabel>
    <cs:lnRef idx="0"/>
    <cs:fillRef idx="0"/>
    <cs:effectRef idx="0"/>
    <cs:fontRef idx="minor">
      <a:schemeClr val="lt1"/>
    </cs:fontRef>
    <cs:defRPr sz="900" kern="1200"/>
  </cs:trendlineLabel>
  <cs:upBar>
    <cs:lnRef idx="0">
      <cs:styleClr val="0"/>
    </cs:lnRef>
    <cs:fillRef idx="0"/>
    <cs:effectRef idx="0"/>
    <cs:fontRef idx="minor">
      <a:schemeClr val="dk1"/>
    </cs:fontRef>
    <cs:spPr>
      <a:solidFill>
        <a:schemeClr val="lt1">
          <a:lumMod val="95000"/>
        </a:schemeClr>
      </a:solidFill>
      <a:ln w="9525">
        <a:solidFill>
          <a:schemeClr val="phClr">
            <a:lumMod val="60000"/>
            <a:lumOff val="40000"/>
          </a:schemeClr>
        </a:solidFill>
      </a:ln>
    </cs:spPr>
  </cs:upBar>
  <cs:valueAxis>
    <cs:lnRef idx="0"/>
    <cs:fillRef idx="0"/>
    <cs:effectRef idx="0"/>
    <cs:fontRef idx="minor">
      <a:schemeClr val="lt1"/>
    </cs:fontRef>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386">
  <cs:axisTitle>
    <cs:lnRef idx="0"/>
    <cs:fillRef idx="0"/>
    <cs:effectRef idx="0"/>
    <cs:fontRef idx="major">
      <a:schemeClr val="dk1">
        <a:lumMod val="50000"/>
        <a:lumOff val="50000"/>
      </a:schemeClr>
    </cs:fontRef>
    <cs:defRPr sz="900"/>
  </cs:axisTitle>
  <cs:categoryAxis>
    <cs:lnRef idx="0"/>
    <cs:fillRef idx="0"/>
    <cs:effectRef idx="0"/>
    <cs:fontRef idx="major">
      <a:schemeClr val="dk1">
        <a:lumMod val="50000"/>
        <a:lumOff val="50000"/>
      </a:schemeClr>
    </cs:fontRef>
    <cs:defRPr sz="900"/>
  </cs:categoryAxis>
  <cs:chartArea>
    <cs:lnRef idx="0"/>
    <cs:fillRef idx="0"/>
    <cs:effectRef idx="0"/>
    <cs:fontRef idx="minor">
      <a:schemeClr val="dk1"/>
    </cs:fontRef>
    <cs:spPr>
      <a:pattFill prst="dkDnDiag">
        <a:fgClr>
          <a:schemeClr val="lt1"/>
        </a:fgClr>
        <a:bgClr>
          <a:schemeClr val="dk1">
            <a:lumMod val="10000"/>
            <a:lumOff val="90000"/>
          </a:schemeClr>
        </a:bgClr>
      </a:pattFill>
      <a:ln w="9525" cap="flat" cmpd="sng" algn="ctr">
        <a:solidFill>
          <a:schemeClr val="dk1">
            <a:lumMod val="15000"/>
            <a:lumOff val="85000"/>
          </a:schemeClr>
        </a:solidFill>
        <a:round/>
      </a:ln>
    </cs:spPr>
    <cs:defRPr sz="900"/>
  </cs:chartArea>
  <cs:dataLabel>
    <cs:lnRef idx="0"/>
    <cs:fillRef idx="0"/>
    <cs:effectRef idx="0"/>
    <cs:fontRef idx="minor">
      <a:schemeClr val="dk1">
        <a:lumMod val="75000"/>
        <a:lumOff val="25000"/>
      </a:schemeClr>
    </cs:fontRef>
    <cs:defRPr sz="900"/>
    <cs:bodyPr lIns="38100" tIns="19050" rIns="38100" bIns="19050">
      <a:spAutoFit/>
    </cs:bodyPr>
  </cs:dataLabel>
  <cs:dataLabelCallout>
    <cs:lnRef idx="0"/>
    <cs:fillRef idx="0"/>
    <cs:effectRef idx="0"/>
    <cs:fontRef idx="major">
      <a:schemeClr val="dk1">
        <a:lumMod val="50000"/>
        <a:lumOff val="50000"/>
      </a:schemeClr>
    </cs:fontRef>
    <cs:spPr>
      <a:solidFill>
        <a:schemeClr val="lt1">
          <a:alpha val="75000"/>
        </a:schemeClr>
      </a:solidFill>
      <a:ln w="9525">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gradFill>
        <a:gsLst>
          <a:gs pos="100000">
            <a:schemeClr val="phClr">
              <a:lumMod val="60000"/>
              <a:lumOff val="40000"/>
            </a:schemeClr>
          </a:gs>
          <a:gs pos="0">
            <a:schemeClr val="phClr"/>
          </a:gs>
        </a:gsLst>
        <a:lin ang="5400000" scaled="0"/>
      </a:gradFill>
      <a:ln w="9525">
        <a:solidFill>
          <a:schemeClr val="lt1"/>
        </a:solidFill>
      </a:ln>
    </cs:spPr>
  </cs:dataPoint>
  <cs:dataPoint3D>
    <cs:lnRef idx="0"/>
    <cs:fillRef idx="0">
      <cs:styleClr val="auto"/>
    </cs:fillRef>
    <cs:effectRef idx="0"/>
    <cs:fontRef idx="minor">
      <a:schemeClr val="tx1"/>
    </cs:fontRef>
    <cs:spPr>
      <a:solidFill>
        <a:schemeClr val="phClr"/>
      </a:solidFill>
      <a:ln w="9525">
        <a:solidFill>
          <a:schemeClr val="lt1"/>
        </a:solidFill>
      </a:ln>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2857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solidFill>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lumOff val="10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50000"/>
        </a:schemeClr>
      </a:solidFill>
    </cs:spPr>
    <cs:defRPr sz="9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ajor">
      <a:schemeClr val="dk1">
        <a:lumMod val="50000"/>
        <a:lumOff val="50000"/>
      </a:schemeClr>
    </cs:fontRef>
    <cs:defRPr sz="900"/>
  </cs:seriesAxis>
  <cs:seriesLine>
    <cs:lnRef idx="0"/>
    <cs:fillRef idx="0"/>
    <cs:effectRef idx="0"/>
    <cs:fontRef idx="minor">
      <a:schemeClr val="dk1"/>
    </cs:fontRef>
    <cs:spPr>
      <a:ln w="9525" cap="flat">
        <a:solidFill>
          <a:schemeClr val="bg1">
            <a:lumMod val="50000"/>
          </a:schemeClr>
        </a:solidFill>
        <a:round/>
      </a:ln>
    </cs:spPr>
  </cs:seriesLine>
  <cs:title>
    <cs:lnRef idx="0"/>
    <cs:fillRef idx="0"/>
    <cs:effectRef idx="0"/>
    <cs:fontRef idx="major">
      <a:schemeClr val="dk1">
        <a:lumMod val="50000"/>
        <a:lumOff val="50000"/>
      </a:schemeClr>
    </cs:fontRef>
    <cs:defRPr sz="1600" b="1" spc="0" normalizeH="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ajor">
      <a:schemeClr val="dk1">
        <a:lumMod val="50000"/>
        <a:lumOff val="50000"/>
      </a:schemeClr>
    </cs:fontRef>
    <cs:defRPr sz="900"/>
  </cs:trendlineLabel>
  <cs:upBar>
    <cs:lnRef idx="0"/>
    <cs:fillRef idx="0"/>
    <cs:effectRef idx="0"/>
    <cs:fontRef idx="minor">
      <a:schemeClr val="dk1"/>
    </cs:fontRef>
    <cs:spPr>
      <a:solidFill>
        <a:schemeClr val="lt1"/>
      </a:solidFill>
    </cs:spPr>
  </cs:upBar>
  <cs:valueAxis>
    <cs:lnRef idx="0"/>
    <cs:fillRef idx="0"/>
    <cs:effectRef idx="0"/>
    <cs:fontRef idx="major">
      <a:schemeClr val="dk1">
        <a:lumMod val="50000"/>
        <a:lumOff val="50000"/>
      </a:schemeClr>
    </cs:fontRef>
    <cs:defRPr sz="9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8.xml><?xml version="1.0" encoding="utf-8"?>
<cs:chartStyle xmlns:cs="http://schemas.microsoft.com/office/drawing/2012/chartStyle" xmlns:a="http://schemas.openxmlformats.org/drawingml/2006/main" id="252">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ltUpDiag">
        <a:fgClr>
          <a:schemeClr val="phClr"/>
        </a:fgClr>
        <a:bgClr>
          <a:schemeClr val="phClr">
            <a:lumMod val="20000"/>
            <a:lumOff val="80000"/>
          </a:schemeClr>
        </a:bgClr>
      </a:pattFill>
      <a:ln w="19050">
        <a:solidFill>
          <a:schemeClr val="lt1"/>
        </a:solidFill>
      </a:ln>
      <a:effectLst>
        <a:innerShdw blurRad="114300">
          <a:schemeClr val="phClr"/>
        </a:innerShdw>
      </a:effectLst>
    </cs:spPr>
  </cs:dataPoint>
  <cs:dataPoint3D>
    <cs:lnRef idx="0"/>
    <cs:fillRef idx="0">
      <cs:styleClr val="auto"/>
    </cs:fillRef>
    <cs:effectRef idx="0"/>
    <cs:fontRef idx="minor">
      <a:schemeClr val="dk1"/>
    </cs:fontRef>
    <cs:spPr>
      <a:pattFill prst="ltUpDiag">
        <a:fgClr>
          <a:schemeClr val="phClr"/>
        </a:fgClr>
        <a:bgClr>
          <a:schemeClr val="phClr">
            <a:lumMod val="20000"/>
            <a:lumOff val="80000"/>
          </a:schemeClr>
        </a:bgClr>
      </a:pattFill>
      <a:ln w="19050">
        <a:solidFill>
          <a:schemeClr val="lt1"/>
        </a:solidFill>
      </a:ln>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7.png"/><Relationship Id="rId13" Type="http://schemas.openxmlformats.org/officeDocument/2006/relationships/image" Target="../media/image12.png"/><Relationship Id="rId3" Type="http://schemas.openxmlformats.org/officeDocument/2006/relationships/image" Target="../media/image2.png"/><Relationship Id="rId7" Type="http://schemas.openxmlformats.org/officeDocument/2006/relationships/image" Target="../media/image6.png"/><Relationship Id="rId12" Type="http://schemas.openxmlformats.org/officeDocument/2006/relationships/image" Target="../media/image11.png"/><Relationship Id="rId2" Type="http://schemas.openxmlformats.org/officeDocument/2006/relationships/chart" Target="../charts/chart2.xml"/><Relationship Id="rId16" Type="http://schemas.openxmlformats.org/officeDocument/2006/relationships/image" Target="../media/image15.emf"/><Relationship Id="rId1" Type="http://schemas.openxmlformats.org/officeDocument/2006/relationships/chart" Target="../charts/chart1.xml"/><Relationship Id="rId6" Type="http://schemas.openxmlformats.org/officeDocument/2006/relationships/image" Target="../media/image5.png"/><Relationship Id="rId11" Type="http://schemas.openxmlformats.org/officeDocument/2006/relationships/image" Target="../media/image10.png"/><Relationship Id="rId5" Type="http://schemas.openxmlformats.org/officeDocument/2006/relationships/image" Target="../media/image4.png"/><Relationship Id="rId15" Type="http://schemas.openxmlformats.org/officeDocument/2006/relationships/image" Target="../media/image14.png"/><Relationship Id="rId10" Type="http://schemas.openxmlformats.org/officeDocument/2006/relationships/image" Target="../media/image9.png"/><Relationship Id="rId4" Type="http://schemas.openxmlformats.org/officeDocument/2006/relationships/image" Target="../media/image3.png"/><Relationship Id="rId9" Type="http://schemas.openxmlformats.org/officeDocument/2006/relationships/image" Target="../media/image8.png"/><Relationship Id="rId14" Type="http://schemas.openxmlformats.org/officeDocument/2006/relationships/image" Target="../media/image13.png"/></Relationships>
</file>

<file path=xl/drawings/_rels/drawing3.x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6.png"/></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8" Type="http://schemas.openxmlformats.org/officeDocument/2006/relationships/image" Target="../media/image25.png"/><Relationship Id="rId3" Type="http://schemas.openxmlformats.org/officeDocument/2006/relationships/image" Target="../media/image20.png"/><Relationship Id="rId7" Type="http://schemas.openxmlformats.org/officeDocument/2006/relationships/image" Target="../media/image24.png"/><Relationship Id="rId2" Type="http://schemas.openxmlformats.org/officeDocument/2006/relationships/image" Target="../media/image19.png"/><Relationship Id="rId1" Type="http://schemas.openxmlformats.org/officeDocument/2006/relationships/image" Target="../media/image18.png"/><Relationship Id="rId6" Type="http://schemas.openxmlformats.org/officeDocument/2006/relationships/image" Target="../media/image23.png"/><Relationship Id="rId5" Type="http://schemas.openxmlformats.org/officeDocument/2006/relationships/image" Target="../media/image22.png"/><Relationship Id="rId4" Type="http://schemas.openxmlformats.org/officeDocument/2006/relationships/image" Target="../media/image21.png"/><Relationship Id="rId9" Type="http://schemas.openxmlformats.org/officeDocument/2006/relationships/image" Target="../media/image26.png"/></Relationships>
</file>

<file path=xl/drawings/_rels/drawing6.xml.rels><?xml version="1.0" encoding="UTF-8" standalone="yes"?>
<Relationships xmlns="http://schemas.openxmlformats.org/package/2006/relationships"><Relationship Id="rId3" Type="http://schemas.openxmlformats.org/officeDocument/2006/relationships/image" Target="../media/image29.png"/><Relationship Id="rId2" Type="http://schemas.openxmlformats.org/officeDocument/2006/relationships/image" Target="../media/image28.png"/><Relationship Id="rId1" Type="http://schemas.openxmlformats.org/officeDocument/2006/relationships/image" Target="../media/image27.png"/></Relationships>
</file>

<file path=xl/drawings/_rels/drawing7.xml.rels><?xml version="1.0" encoding="UTF-8" standalone="yes"?>
<Relationships xmlns="http://schemas.openxmlformats.org/package/2006/relationships"><Relationship Id="rId3" Type="http://schemas.openxmlformats.org/officeDocument/2006/relationships/image" Target="../media/image32.png"/><Relationship Id="rId2" Type="http://schemas.openxmlformats.org/officeDocument/2006/relationships/image" Target="../media/image31.png"/><Relationship Id="rId1" Type="http://schemas.openxmlformats.org/officeDocument/2006/relationships/image" Target="../media/image30.png"/><Relationship Id="rId4" Type="http://schemas.openxmlformats.org/officeDocument/2006/relationships/image" Target="../media/image3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4.png"/></Relationships>
</file>

<file path=xl/drawings/_rels/drawing9.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microsoft.com/office/2014/relationships/chartEx" Target="../charts/chartEx1.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1513417</xdr:colOff>
      <xdr:row>15</xdr:row>
      <xdr:rowOff>74085</xdr:rowOff>
    </xdr:from>
    <xdr:to>
      <xdr:col>1</xdr:col>
      <xdr:colOff>3459057</xdr:colOff>
      <xdr:row>19</xdr:row>
      <xdr:rowOff>12701</xdr:rowOff>
    </xdr:to>
    <xdr:pic>
      <xdr:nvPicPr>
        <xdr:cNvPr id="2" name="Imagen 1">
          <a:extLst>
            <a:ext uri="{FF2B5EF4-FFF2-40B4-BE49-F238E27FC236}">
              <a16:creationId xmlns:a16="http://schemas.microsoft.com/office/drawing/2014/main" id="{18B08359-E9A8-47B7-9C1F-68EB04A653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667000" y="3196168"/>
          <a:ext cx="1945640" cy="7429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18</xdr:col>
      <xdr:colOff>41563</xdr:colOff>
      <xdr:row>0</xdr:row>
      <xdr:rowOff>96981</xdr:rowOff>
    </xdr:from>
    <xdr:ext cx="8991599" cy="5791200"/>
    <xdr:graphicFrame macro="">
      <xdr:nvGraphicFramePr>
        <xdr:cNvPr id="2" name="Chart 2" descr="Chart 0">
          <a:extLst>
            <a:ext uri="{FF2B5EF4-FFF2-40B4-BE49-F238E27FC236}">
              <a16:creationId xmlns:a16="http://schemas.microsoft.com/office/drawing/2014/main" id="{6490B402-46BA-BA46-B7B7-C61A2EA7B0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5</xdr:col>
      <xdr:colOff>172974</xdr:colOff>
      <xdr:row>14</xdr:row>
      <xdr:rowOff>41564</xdr:rowOff>
    </xdr:from>
    <xdr:ext cx="11354007" cy="5666509"/>
    <xdr:graphicFrame macro="">
      <xdr:nvGraphicFramePr>
        <xdr:cNvPr id="3" name="Chart 3" descr="Chart 1">
          <a:extLst>
            <a:ext uri="{FF2B5EF4-FFF2-40B4-BE49-F238E27FC236}">
              <a16:creationId xmlns:a16="http://schemas.microsoft.com/office/drawing/2014/main" id="{8FB57C06-E8BC-8B4A-8B44-259610DD37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12</xdr:col>
      <xdr:colOff>484686</xdr:colOff>
      <xdr:row>2</xdr:row>
      <xdr:rowOff>33655</xdr:rowOff>
    </xdr:from>
    <xdr:ext cx="4004583" cy="790575"/>
    <xdr:grpSp>
      <xdr:nvGrpSpPr>
        <xdr:cNvPr id="4" name="Shape 2">
          <a:extLst>
            <a:ext uri="{FF2B5EF4-FFF2-40B4-BE49-F238E27FC236}">
              <a16:creationId xmlns:a16="http://schemas.microsoft.com/office/drawing/2014/main" id="{5D383486-92CE-3048-B46F-BBDCD17BE93E}"/>
            </a:ext>
          </a:extLst>
        </xdr:cNvPr>
        <xdr:cNvGrpSpPr/>
      </xdr:nvGrpSpPr>
      <xdr:grpSpPr>
        <a:xfrm>
          <a:off x="14438811" y="490855"/>
          <a:ext cx="4004583" cy="790575"/>
          <a:chOff x="3450525" y="3384713"/>
          <a:chExt cx="4004583" cy="790575"/>
        </a:xfrm>
      </xdr:grpSpPr>
      <xdr:grpSp>
        <xdr:nvGrpSpPr>
          <xdr:cNvPr id="5" name="Shape 3">
            <a:extLst>
              <a:ext uri="{FF2B5EF4-FFF2-40B4-BE49-F238E27FC236}">
                <a16:creationId xmlns:a16="http://schemas.microsoft.com/office/drawing/2014/main" id="{5F04863B-5C90-FC9F-083B-B78DFDEA0845}"/>
              </a:ext>
            </a:extLst>
          </xdr:cNvPr>
          <xdr:cNvGrpSpPr/>
        </xdr:nvGrpSpPr>
        <xdr:grpSpPr>
          <a:xfrm>
            <a:off x="3450525" y="3384713"/>
            <a:ext cx="4004583" cy="790575"/>
            <a:chOff x="2247900" y="8315325"/>
            <a:chExt cx="3994521" cy="800100"/>
          </a:xfrm>
        </xdr:grpSpPr>
        <xdr:sp macro="" textlink="">
          <xdr:nvSpPr>
            <xdr:cNvPr id="6" name="Shape 4">
              <a:extLst>
                <a:ext uri="{FF2B5EF4-FFF2-40B4-BE49-F238E27FC236}">
                  <a16:creationId xmlns:a16="http://schemas.microsoft.com/office/drawing/2014/main" id="{C5DBDF44-8AE1-7AE0-8B49-CE1925500FF2}"/>
                </a:ext>
              </a:extLst>
            </xdr:cNvPr>
            <xdr:cNvSpPr/>
          </xdr:nvSpPr>
          <xdr:spPr>
            <a:xfrm>
              <a:off x="2247900" y="8315325"/>
              <a:ext cx="3781425" cy="800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7" name="Shape 5">
              <a:extLst>
                <a:ext uri="{FF2B5EF4-FFF2-40B4-BE49-F238E27FC236}">
                  <a16:creationId xmlns:a16="http://schemas.microsoft.com/office/drawing/2014/main" id="{A14692C2-01C9-9D60-5C20-059E2D20412B}"/>
                </a:ext>
              </a:extLst>
            </xdr:cNvPr>
            <xdr:cNvSpPr/>
          </xdr:nvSpPr>
          <xdr:spPr>
            <a:xfrm>
              <a:off x="5438775" y="8367197"/>
              <a:ext cx="803646" cy="748228"/>
            </a:xfrm>
            <a:prstGeom prst="ellipse">
              <a:avLst/>
            </a:prstGeom>
            <a:ln>
              <a:headEnd type="none" w="sm" len="sm"/>
              <a:tailEnd type="none" w="sm" len="sm"/>
            </a:ln>
          </xdr:spPr>
          <xdr:style>
            <a:lnRef idx="2">
              <a:schemeClr val="accent6">
                <a:shade val="50000"/>
              </a:schemeClr>
            </a:lnRef>
            <a:fillRef idx="1">
              <a:schemeClr val="accent6"/>
            </a:fillRef>
            <a:effectRef idx="0">
              <a:schemeClr val="accent6"/>
            </a:effectRef>
            <a:fontRef idx="minor">
              <a:schemeClr val="lt1"/>
            </a:fontRef>
          </xdr:style>
          <xdr:txBody>
            <a:bodyPr spcFirstLastPara="1" wrap="square" lIns="91425" tIns="45700" rIns="91425" bIns="45700" anchor="ctr" anchorCtr="0">
              <a:noAutofit/>
            </a:bodyPr>
            <a:lstStyle/>
            <a:p>
              <a:pPr marL="0" lvl="0" indent="0" algn="ctr" rtl="0">
                <a:spcBef>
                  <a:spcPts val="0"/>
                </a:spcBef>
                <a:spcAft>
                  <a:spcPts val="0"/>
                </a:spcAft>
                <a:buNone/>
              </a:pPr>
              <a:r>
                <a:rPr lang="en-US" sz="800" b="1" i="0" u="none" strike="noStrike">
                  <a:solidFill>
                    <a:srgbClr val="FFFFFF"/>
                  </a:solidFill>
                  <a:latin typeface="Calibri"/>
                  <a:cs typeface="Calibri"/>
                  <a:sym typeface="Calibri"/>
                </a:rPr>
                <a:t>Km al PNNC</a:t>
              </a:r>
              <a:r>
                <a:rPr lang="en-US" sz="800" b="1" i="0" u="none" strike="noStrike" baseline="0">
                  <a:solidFill>
                    <a:srgbClr val="FFFFFF"/>
                  </a:solidFill>
                  <a:latin typeface="Calibri"/>
                  <a:cs typeface="Calibri"/>
                  <a:sym typeface="Calibri"/>
                </a:rPr>
                <a:t> Sumapaz</a:t>
              </a:r>
              <a:endParaRPr sz="800"/>
            </a:p>
          </xdr:txBody>
        </xdr:sp>
        <xdr:sp macro="" textlink="">
          <xdr:nvSpPr>
            <xdr:cNvPr id="8" name="Shape 6">
              <a:extLst>
                <a:ext uri="{FF2B5EF4-FFF2-40B4-BE49-F238E27FC236}">
                  <a16:creationId xmlns:a16="http://schemas.microsoft.com/office/drawing/2014/main" id="{12CE300C-9CC6-17BA-D1F6-F39E727B3A4F}"/>
                </a:ext>
              </a:extLst>
            </xdr:cNvPr>
            <xdr:cNvSpPr/>
          </xdr:nvSpPr>
          <xdr:spPr>
            <a:xfrm>
              <a:off x="4572000" y="8315325"/>
              <a:ext cx="381000" cy="304800"/>
            </a:xfrm>
            <a:prstGeom prst="triangle">
              <a:avLst>
                <a:gd name="adj" fmla="val 50000"/>
              </a:avLst>
            </a:prstGeom>
            <a:solidFill>
              <a:srgbClr val="5B9BD5"/>
            </a:solidFill>
            <a:ln w="19050" cap="flat" cmpd="sng">
              <a:solidFill>
                <a:srgbClr val="FFFFFF"/>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i="0" u="none" strike="noStrike">
                  <a:solidFill>
                    <a:srgbClr val="FFFFFF"/>
                  </a:solidFill>
                  <a:latin typeface="Calibri"/>
                  <a:ea typeface="Calibri"/>
                  <a:cs typeface="Calibri"/>
                  <a:sym typeface="Calibri"/>
                </a:rPr>
                <a:t>A</a:t>
              </a:r>
              <a:endParaRPr sz="1400"/>
            </a:p>
          </xdr:txBody>
        </xdr:sp>
        <xdr:sp macro="" textlink="">
          <xdr:nvSpPr>
            <xdr:cNvPr id="9" name="Shape 7">
              <a:extLst>
                <a:ext uri="{FF2B5EF4-FFF2-40B4-BE49-F238E27FC236}">
                  <a16:creationId xmlns:a16="http://schemas.microsoft.com/office/drawing/2014/main" id="{0DA0D721-CD35-AA0D-0893-35140D49F529}"/>
                </a:ext>
              </a:extLst>
            </xdr:cNvPr>
            <xdr:cNvSpPr/>
          </xdr:nvSpPr>
          <xdr:spPr>
            <a:xfrm>
              <a:off x="3810000" y="8324850"/>
              <a:ext cx="381000" cy="304800"/>
            </a:xfrm>
            <a:prstGeom prst="triangle">
              <a:avLst>
                <a:gd name="adj" fmla="val 50000"/>
              </a:avLst>
            </a:prstGeom>
            <a:solidFill>
              <a:srgbClr val="5B9BD5"/>
            </a:solidFill>
            <a:ln w="19050" cap="flat" cmpd="sng">
              <a:solidFill>
                <a:srgbClr val="FFFFFF"/>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i="0" u="none" strike="noStrike">
                  <a:solidFill>
                    <a:srgbClr val="FFFFFF"/>
                  </a:solidFill>
                  <a:latin typeface="Calibri"/>
                  <a:ea typeface="Calibri"/>
                  <a:cs typeface="Calibri"/>
                  <a:sym typeface="Calibri"/>
                </a:rPr>
                <a:t>B</a:t>
              </a:r>
              <a:endParaRPr sz="1400"/>
            </a:p>
          </xdr:txBody>
        </xdr:sp>
        <xdr:sp macro="" textlink="">
          <xdr:nvSpPr>
            <xdr:cNvPr id="10" name="Shape 8">
              <a:extLst>
                <a:ext uri="{FF2B5EF4-FFF2-40B4-BE49-F238E27FC236}">
                  <a16:creationId xmlns:a16="http://schemas.microsoft.com/office/drawing/2014/main" id="{5F990260-A814-DA88-A020-73D2276447C7}"/>
                </a:ext>
              </a:extLst>
            </xdr:cNvPr>
            <xdr:cNvSpPr/>
          </xdr:nvSpPr>
          <xdr:spPr>
            <a:xfrm>
              <a:off x="3067050" y="8334375"/>
              <a:ext cx="381000" cy="304800"/>
            </a:xfrm>
            <a:prstGeom prst="triangle">
              <a:avLst>
                <a:gd name="adj" fmla="val 50000"/>
              </a:avLst>
            </a:prstGeom>
            <a:solidFill>
              <a:srgbClr val="5B9BD5"/>
            </a:solidFill>
            <a:ln w="19050" cap="flat" cmpd="sng">
              <a:solidFill>
                <a:srgbClr val="FFFFFF"/>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i="0" u="none" strike="noStrike">
                  <a:solidFill>
                    <a:srgbClr val="FFFFFF"/>
                  </a:solidFill>
                  <a:latin typeface="Calibri"/>
                  <a:ea typeface="Calibri"/>
                  <a:cs typeface="Calibri"/>
                  <a:sym typeface="Calibri"/>
                </a:rPr>
                <a:t>C</a:t>
              </a:r>
              <a:endParaRPr sz="1400"/>
            </a:p>
          </xdr:txBody>
        </xdr:sp>
        <xdr:sp macro="" textlink="">
          <xdr:nvSpPr>
            <xdr:cNvPr id="11" name="Shape 9">
              <a:extLst>
                <a:ext uri="{FF2B5EF4-FFF2-40B4-BE49-F238E27FC236}">
                  <a16:creationId xmlns:a16="http://schemas.microsoft.com/office/drawing/2014/main" id="{F9AE3FD4-036F-98E0-1A9D-9C0AA944F95D}"/>
                </a:ext>
              </a:extLst>
            </xdr:cNvPr>
            <xdr:cNvSpPr/>
          </xdr:nvSpPr>
          <xdr:spPr>
            <a:xfrm>
              <a:off x="2257425" y="8334375"/>
              <a:ext cx="381000" cy="304800"/>
            </a:xfrm>
            <a:prstGeom prst="triangle">
              <a:avLst>
                <a:gd name="adj" fmla="val 50000"/>
              </a:avLst>
            </a:prstGeom>
            <a:solidFill>
              <a:srgbClr val="5B9BD5"/>
            </a:solidFill>
            <a:ln w="19050" cap="flat" cmpd="sng">
              <a:solidFill>
                <a:srgbClr val="FFFFFF"/>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i="0" u="none" strike="noStrike">
                  <a:solidFill>
                    <a:srgbClr val="FFFFFF"/>
                  </a:solidFill>
                  <a:latin typeface="Calibri"/>
                  <a:ea typeface="Calibri"/>
                  <a:cs typeface="Calibri"/>
                  <a:sym typeface="Calibri"/>
                </a:rPr>
                <a:t>D</a:t>
              </a:r>
              <a:endParaRPr sz="1400"/>
            </a:p>
          </xdr:txBody>
        </xdr:sp>
        <xdr:cxnSp macro="">
          <xdr:nvCxnSpPr>
            <xdr:cNvPr id="12" name="Shape 10">
              <a:extLst>
                <a:ext uri="{FF2B5EF4-FFF2-40B4-BE49-F238E27FC236}">
                  <a16:creationId xmlns:a16="http://schemas.microsoft.com/office/drawing/2014/main" id="{7D51E0D3-8912-2A4B-86D7-A8940F0090CC}"/>
                </a:ext>
              </a:extLst>
            </xdr:cNvPr>
            <xdr:cNvCxnSpPr/>
          </xdr:nvCxnSpPr>
          <xdr:spPr>
            <a:xfrm flipV="1">
              <a:off x="2279117" y="8848725"/>
              <a:ext cx="3159657" cy="25248"/>
            </a:xfrm>
            <a:prstGeom prst="straightConnector1">
              <a:avLst/>
            </a:prstGeom>
            <a:noFill/>
            <a:ln w="28575" cap="flat" cmpd="sng">
              <a:solidFill>
                <a:srgbClr val="2E75B6"/>
              </a:solidFill>
              <a:prstDash val="solid"/>
              <a:miter lim="800000"/>
              <a:headEnd type="none" w="med" len="med"/>
              <a:tailEnd type="triangle" w="med" len="med"/>
            </a:ln>
          </xdr:spPr>
        </xdr:cxnSp>
        <xdr:sp macro="" textlink="">
          <xdr:nvSpPr>
            <xdr:cNvPr id="13" name="Shape 11">
              <a:extLst>
                <a:ext uri="{FF2B5EF4-FFF2-40B4-BE49-F238E27FC236}">
                  <a16:creationId xmlns:a16="http://schemas.microsoft.com/office/drawing/2014/main" id="{3B09CA9E-9412-58C5-6BC8-CB5F7CA1B6C7}"/>
                </a:ext>
              </a:extLst>
            </xdr:cNvPr>
            <xdr:cNvSpPr/>
          </xdr:nvSpPr>
          <xdr:spPr>
            <a:xfrm>
              <a:off x="2247900" y="8601075"/>
              <a:ext cx="3057525" cy="2952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i="0" u="none" strike="noStrike">
                  <a:solidFill>
                    <a:srgbClr val="000000"/>
                  </a:solidFill>
                  <a:latin typeface="Calibri"/>
                  <a:ea typeface="Calibri"/>
                  <a:cs typeface="Calibri"/>
                  <a:sym typeface="Calibri"/>
                </a:rPr>
                <a:t>460  ------------247,2---------122,6------------71,2-------</a:t>
              </a:r>
              <a:endParaRPr sz="1400"/>
            </a:p>
          </xdr:txBody>
        </xdr:sp>
      </xdr:grpSp>
    </xdr:grpSp>
    <xdr:clientData fLocksWithSheet="0"/>
  </xdr:oneCellAnchor>
  <xdr:twoCellAnchor editAs="oneCell">
    <xdr:from>
      <xdr:col>1</xdr:col>
      <xdr:colOff>281421</xdr:colOff>
      <xdr:row>61</xdr:row>
      <xdr:rowOff>138325</xdr:rowOff>
    </xdr:from>
    <xdr:to>
      <xdr:col>7</xdr:col>
      <xdr:colOff>299689</xdr:colOff>
      <xdr:row>89</xdr:row>
      <xdr:rowOff>48288</xdr:rowOff>
    </xdr:to>
    <xdr:pic>
      <xdr:nvPicPr>
        <xdr:cNvPr id="15" name="Imagen 14">
          <a:extLst>
            <a:ext uri="{FF2B5EF4-FFF2-40B4-BE49-F238E27FC236}">
              <a16:creationId xmlns:a16="http://schemas.microsoft.com/office/drawing/2014/main" id="{A2951298-6A46-345C-E3B5-5FD6CFA777F5}"/>
            </a:ext>
          </a:extLst>
        </xdr:cNvPr>
        <xdr:cNvPicPr>
          <a:picLocks noChangeAspect="1"/>
        </xdr:cNvPicPr>
      </xdr:nvPicPr>
      <xdr:blipFill>
        <a:blip xmlns:r="http://schemas.openxmlformats.org/officeDocument/2006/relationships" r:embed="rId3"/>
        <a:stretch>
          <a:fillRect/>
        </a:stretch>
      </xdr:blipFill>
      <xdr:spPr>
        <a:xfrm>
          <a:off x="1251239" y="13456007"/>
          <a:ext cx="6717435" cy="4274144"/>
        </a:xfrm>
        <a:prstGeom prst="rect">
          <a:avLst/>
        </a:prstGeom>
      </xdr:spPr>
    </xdr:pic>
    <xdr:clientData/>
  </xdr:twoCellAnchor>
  <xdr:twoCellAnchor editAs="oneCell">
    <xdr:from>
      <xdr:col>0</xdr:col>
      <xdr:colOff>477982</xdr:colOff>
      <xdr:row>128</xdr:row>
      <xdr:rowOff>72736</xdr:rowOff>
    </xdr:from>
    <xdr:to>
      <xdr:col>7</xdr:col>
      <xdr:colOff>203919</xdr:colOff>
      <xdr:row>160</xdr:row>
      <xdr:rowOff>90507</xdr:rowOff>
    </xdr:to>
    <xdr:pic>
      <xdr:nvPicPr>
        <xdr:cNvPr id="18" name="Imagen 17">
          <a:extLst>
            <a:ext uri="{FF2B5EF4-FFF2-40B4-BE49-F238E27FC236}">
              <a16:creationId xmlns:a16="http://schemas.microsoft.com/office/drawing/2014/main" id="{2B646FA3-A8DF-D386-54A3-D8B571602BAD}"/>
            </a:ext>
          </a:extLst>
        </xdr:cNvPr>
        <xdr:cNvPicPr>
          <a:picLocks noChangeAspect="1"/>
        </xdr:cNvPicPr>
      </xdr:nvPicPr>
      <xdr:blipFill>
        <a:blip xmlns:r="http://schemas.openxmlformats.org/officeDocument/2006/relationships" r:embed="rId4"/>
        <a:stretch>
          <a:fillRect/>
        </a:stretch>
      </xdr:blipFill>
      <xdr:spPr>
        <a:xfrm>
          <a:off x="477982" y="26313245"/>
          <a:ext cx="7761573" cy="5337917"/>
        </a:xfrm>
        <a:prstGeom prst="rect">
          <a:avLst/>
        </a:prstGeom>
      </xdr:spPr>
    </xdr:pic>
    <xdr:clientData/>
  </xdr:twoCellAnchor>
  <xdr:twoCellAnchor editAs="oneCell">
    <xdr:from>
      <xdr:col>0</xdr:col>
      <xdr:colOff>128154</xdr:colOff>
      <xdr:row>164</xdr:row>
      <xdr:rowOff>96982</xdr:rowOff>
    </xdr:from>
    <xdr:to>
      <xdr:col>6</xdr:col>
      <xdr:colOff>967798</xdr:colOff>
      <xdr:row>196</xdr:row>
      <xdr:rowOff>57028</xdr:rowOff>
    </xdr:to>
    <xdr:pic>
      <xdr:nvPicPr>
        <xdr:cNvPr id="19" name="Imagen 18">
          <a:extLst>
            <a:ext uri="{FF2B5EF4-FFF2-40B4-BE49-F238E27FC236}">
              <a16:creationId xmlns:a16="http://schemas.microsoft.com/office/drawing/2014/main" id="{08DA4604-9135-3071-F496-5973AF11D636}"/>
            </a:ext>
          </a:extLst>
        </xdr:cNvPr>
        <xdr:cNvPicPr>
          <a:picLocks noChangeAspect="1"/>
        </xdr:cNvPicPr>
      </xdr:nvPicPr>
      <xdr:blipFill>
        <a:blip xmlns:r="http://schemas.openxmlformats.org/officeDocument/2006/relationships" r:embed="rId5"/>
        <a:stretch>
          <a:fillRect/>
        </a:stretch>
      </xdr:blipFill>
      <xdr:spPr>
        <a:xfrm>
          <a:off x="128154" y="32322655"/>
          <a:ext cx="7766917" cy="5280191"/>
        </a:xfrm>
        <a:prstGeom prst="rect">
          <a:avLst/>
        </a:prstGeom>
      </xdr:spPr>
    </xdr:pic>
    <xdr:clientData/>
  </xdr:twoCellAnchor>
  <xdr:twoCellAnchor editAs="oneCell">
    <xdr:from>
      <xdr:col>0</xdr:col>
      <xdr:colOff>0</xdr:colOff>
      <xdr:row>202</xdr:row>
      <xdr:rowOff>13855</xdr:rowOff>
    </xdr:from>
    <xdr:to>
      <xdr:col>6</xdr:col>
      <xdr:colOff>842118</xdr:colOff>
      <xdr:row>234</xdr:row>
      <xdr:rowOff>144926</xdr:rowOff>
    </xdr:to>
    <xdr:pic>
      <xdr:nvPicPr>
        <xdr:cNvPr id="20" name="Imagen 19">
          <a:extLst>
            <a:ext uri="{FF2B5EF4-FFF2-40B4-BE49-F238E27FC236}">
              <a16:creationId xmlns:a16="http://schemas.microsoft.com/office/drawing/2014/main" id="{C7007E73-8C84-68E9-B894-65A28C15BFF7}"/>
            </a:ext>
          </a:extLst>
        </xdr:cNvPr>
        <xdr:cNvPicPr>
          <a:picLocks noChangeAspect="1"/>
        </xdr:cNvPicPr>
      </xdr:nvPicPr>
      <xdr:blipFill>
        <a:blip xmlns:r="http://schemas.openxmlformats.org/officeDocument/2006/relationships" r:embed="rId6"/>
        <a:stretch>
          <a:fillRect/>
        </a:stretch>
      </xdr:blipFill>
      <xdr:spPr>
        <a:xfrm>
          <a:off x="0" y="38557200"/>
          <a:ext cx="7769391" cy="5451217"/>
        </a:xfrm>
        <a:prstGeom prst="rect">
          <a:avLst/>
        </a:prstGeom>
      </xdr:spPr>
    </xdr:pic>
    <xdr:clientData/>
  </xdr:twoCellAnchor>
  <xdr:twoCellAnchor editAs="oneCell">
    <xdr:from>
      <xdr:col>7</xdr:col>
      <xdr:colOff>654628</xdr:colOff>
      <xdr:row>57</xdr:row>
      <xdr:rowOff>148224</xdr:rowOff>
    </xdr:from>
    <xdr:to>
      <xdr:col>17</xdr:col>
      <xdr:colOff>401022</xdr:colOff>
      <xdr:row>93</xdr:row>
      <xdr:rowOff>127391</xdr:rowOff>
    </xdr:to>
    <xdr:pic>
      <xdr:nvPicPr>
        <xdr:cNvPr id="21" name="Imagen 20">
          <a:extLst>
            <a:ext uri="{FF2B5EF4-FFF2-40B4-BE49-F238E27FC236}">
              <a16:creationId xmlns:a16="http://schemas.microsoft.com/office/drawing/2014/main" id="{B97971CF-5230-83CD-7BD3-A32CFF5FFBC4}"/>
            </a:ext>
          </a:extLst>
        </xdr:cNvPr>
        <xdr:cNvPicPr>
          <a:picLocks noChangeAspect="1"/>
        </xdr:cNvPicPr>
      </xdr:nvPicPr>
      <xdr:blipFill>
        <a:blip xmlns:r="http://schemas.openxmlformats.org/officeDocument/2006/relationships" r:embed="rId7"/>
        <a:stretch>
          <a:fillRect/>
        </a:stretch>
      </xdr:blipFill>
      <xdr:spPr>
        <a:xfrm>
          <a:off x="8690264" y="14584660"/>
          <a:ext cx="10400540" cy="5964331"/>
        </a:xfrm>
        <a:prstGeom prst="rect">
          <a:avLst/>
        </a:prstGeom>
      </xdr:spPr>
    </xdr:pic>
    <xdr:clientData/>
  </xdr:twoCellAnchor>
  <xdr:twoCellAnchor editAs="oneCell">
    <xdr:from>
      <xdr:col>9</xdr:col>
      <xdr:colOff>803561</xdr:colOff>
      <xdr:row>95</xdr:row>
      <xdr:rowOff>69273</xdr:rowOff>
    </xdr:from>
    <xdr:to>
      <xdr:col>17</xdr:col>
      <xdr:colOff>664262</xdr:colOff>
      <xdr:row>124</xdr:row>
      <xdr:rowOff>69271</xdr:rowOff>
    </xdr:to>
    <xdr:pic>
      <xdr:nvPicPr>
        <xdr:cNvPr id="22" name="Imagen 21">
          <a:extLst>
            <a:ext uri="{FF2B5EF4-FFF2-40B4-BE49-F238E27FC236}">
              <a16:creationId xmlns:a16="http://schemas.microsoft.com/office/drawing/2014/main" id="{D6A5C087-C062-75DE-520E-9233A346FA10}"/>
            </a:ext>
          </a:extLst>
        </xdr:cNvPr>
        <xdr:cNvPicPr>
          <a:picLocks noChangeAspect="1"/>
        </xdr:cNvPicPr>
      </xdr:nvPicPr>
      <xdr:blipFill rotWithShape="1">
        <a:blip xmlns:r="http://schemas.openxmlformats.org/officeDocument/2006/relationships" r:embed="rId8"/>
        <a:srcRect l="11883" t="26446" r="38841" b="25922"/>
        <a:stretch/>
      </xdr:blipFill>
      <xdr:spPr>
        <a:xfrm>
          <a:off x="10709561" y="20823382"/>
          <a:ext cx="8644483" cy="4821380"/>
        </a:xfrm>
        <a:prstGeom prst="rect">
          <a:avLst/>
        </a:prstGeom>
      </xdr:spPr>
    </xdr:pic>
    <xdr:clientData/>
  </xdr:twoCellAnchor>
  <xdr:twoCellAnchor editAs="oneCell">
    <xdr:from>
      <xdr:col>13</xdr:col>
      <xdr:colOff>640083</xdr:colOff>
      <xdr:row>135</xdr:row>
      <xdr:rowOff>96983</xdr:rowOff>
    </xdr:from>
    <xdr:to>
      <xdr:col>21</xdr:col>
      <xdr:colOff>680618</xdr:colOff>
      <xdr:row>161</xdr:row>
      <xdr:rowOff>96985</xdr:rowOff>
    </xdr:to>
    <xdr:pic>
      <xdr:nvPicPr>
        <xdr:cNvPr id="23" name="Imagen 22">
          <a:extLst>
            <a:ext uri="{FF2B5EF4-FFF2-40B4-BE49-F238E27FC236}">
              <a16:creationId xmlns:a16="http://schemas.microsoft.com/office/drawing/2014/main" id="{336FF89C-4CEF-908C-6C7F-5783B4B4CBF7}"/>
            </a:ext>
          </a:extLst>
        </xdr:cNvPr>
        <xdr:cNvPicPr>
          <a:picLocks noChangeAspect="1"/>
        </xdr:cNvPicPr>
      </xdr:nvPicPr>
      <xdr:blipFill rotWithShape="1">
        <a:blip xmlns:r="http://schemas.openxmlformats.org/officeDocument/2006/relationships" r:embed="rId9"/>
        <a:srcRect l="11877" t="26670" r="39263" b="25176"/>
        <a:stretch/>
      </xdr:blipFill>
      <xdr:spPr>
        <a:xfrm>
          <a:off x="15616847" y="27501274"/>
          <a:ext cx="7120207" cy="4322620"/>
        </a:xfrm>
        <a:prstGeom prst="rect">
          <a:avLst/>
        </a:prstGeom>
      </xdr:spPr>
    </xdr:pic>
    <xdr:clientData/>
  </xdr:twoCellAnchor>
  <xdr:twoCellAnchor editAs="oneCell">
    <xdr:from>
      <xdr:col>13</xdr:col>
      <xdr:colOff>471054</xdr:colOff>
      <xdr:row>171</xdr:row>
      <xdr:rowOff>152398</xdr:rowOff>
    </xdr:from>
    <xdr:to>
      <xdr:col>21</xdr:col>
      <xdr:colOff>481446</xdr:colOff>
      <xdr:row>198</xdr:row>
      <xdr:rowOff>86593</xdr:rowOff>
    </xdr:to>
    <xdr:pic>
      <xdr:nvPicPr>
        <xdr:cNvPr id="24" name="Imagen 23">
          <a:extLst>
            <a:ext uri="{FF2B5EF4-FFF2-40B4-BE49-F238E27FC236}">
              <a16:creationId xmlns:a16="http://schemas.microsoft.com/office/drawing/2014/main" id="{1BE17930-ED2D-2097-BED5-F0A817C689EB}"/>
            </a:ext>
          </a:extLst>
        </xdr:cNvPr>
        <xdr:cNvPicPr>
          <a:picLocks noChangeAspect="1"/>
        </xdr:cNvPicPr>
      </xdr:nvPicPr>
      <xdr:blipFill rotWithShape="1">
        <a:blip xmlns:r="http://schemas.openxmlformats.org/officeDocument/2006/relationships" r:embed="rId10"/>
        <a:srcRect l="11592" t="26939" r="38856" b="26051"/>
        <a:stretch/>
      </xdr:blipFill>
      <xdr:spPr>
        <a:xfrm>
          <a:off x="15447818" y="33541853"/>
          <a:ext cx="7090064" cy="4423067"/>
        </a:xfrm>
        <a:prstGeom prst="rect">
          <a:avLst/>
        </a:prstGeom>
      </xdr:spPr>
    </xdr:pic>
    <xdr:clientData/>
  </xdr:twoCellAnchor>
  <xdr:twoCellAnchor editAs="oneCell">
    <xdr:from>
      <xdr:col>13</xdr:col>
      <xdr:colOff>415635</xdr:colOff>
      <xdr:row>208</xdr:row>
      <xdr:rowOff>148936</xdr:rowOff>
    </xdr:from>
    <xdr:to>
      <xdr:col>21</xdr:col>
      <xdr:colOff>617387</xdr:colOff>
      <xdr:row>237</xdr:row>
      <xdr:rowOff>51953</xdr:rowOff>
    </xdr:to>
    <xdr:pic>
      <xdr:nvPicPr>
        <xdr:cNvPr id="25" name="Imagen 24">
          <a:extLst>
            <a:ext uri="{FF2B5EF4-FFF2-40B4-BE49-F238E27FC236}">
              <a16:creationId xmlns:a16="http://schemas.microsoft.com/office/drawing/2014/main" id="{2FC10455-A15B-8D74-F959-E94E3972EFD6}"/>
            </a:ext>
          </a:extLst>
        </xdr:cNvPr>
        <xdr:cNvPicPr>
          <a:picLocks noChangeAspect="1"/>
        </xdr:cNvPicPr>
      </xdr:nvPicPr>
      <xdr:blipFill rotWithShape="1">
        <a:blip xmlns:r="http://schemas.openxmlformats.org/officeDocument/2006/relationships" r:embed="rId11"/>
        <a:srcRect l="11895" t="27074" r="39311" b="27399"/>
        <a:stretch/>
      </xdr:blipFill>
      <xdr:spPr>
        <a:xfrm>
          <a:off x="15392399" y="39689809"/>
          <a:ext cx="7281424" cy="4724399"/>
        </a:xfrm>
        <a:prstGeom prst="rect">
          <a:avLst/>
        </a:prstGeom>
      </xdr:spPr>
    </xdr:pic>
    <xdr:clientData/>
  </xdr:twoCellAnchor>
  <xdr:twoCellAnchor editAs="oneCell">
    <xdr:from>
      <xdr:col>1</xdr:col>
      <xdr:colOff>302820</xdr:colOff>
      <xdr:row>95</xdr:row>
      <xdr:rowOff>75134</xdr:rowOff>
    </xdr:from>
    <xdr:to>
      <xdr:col>9</xdr:col>
      <xdr:colOff>690905</xdr:colOff>
      <xdr:row>124</xdr:row>
      <xdr:rowOff>69273</xdr:rowOff>
    </xdr:to>
    <xdr:pic>
      <xdr:nvPicPr>
        <xdr:cNvPr id="26" name="Imagen 25">
          <a:extLst>
            <a:ext uri="{FF2B5EF4-FFF2-40B4-BE49-F238E27FC236}">
              <a16:creationId xmlns:a16="http://schemas.microsoft.com/office/drawing/2014/main" id="{C85261EB-067B-527B-A1BA-F79A97A94602}"/>
            </a:ext>
          </a:extLst>
        </xdr:cNvPr>
        <xdr:cNvPicPr>
          <a:picLocks noChangeAspect="1"/>
        </xdr:cNvPicPr>
      </xdr:nvPicPr>
      <xdr:blipFill rotWithShape="1">
        <a:blip xmlns:r="http://schemas.openxmlformats.org/officeDocument/2006/relationships" r:embed="rId12"/>
        <a:srcRect l="11820" t="27209" r="39235" b="25917"/>
        <a:stretch/>
      </xdr:blipFill>
      <xdr:spPr>
        <a:xfrm>
          <a:off x="1632856" y="20829243"/>
          <a:ext cx="8964049" cy="4815521"/>
        </a:xfrm>
        <a:prstGeom prst="rect">
          <a:avLst/>
        </a:prstGeom>
      </xdr:spPr>
    </xdr:pic>
    <xdr:clientData/>
  </xdr:twoCellAnchor>
  <xdr:twoCellAnchor editAs="oneCell">
    <xdr:from>
      <xdr:col>7</xdr:col>
      <xdr:colOff>304800</xdr:colOff>
      <xdr:row>126</xdr:row>
      <xdr:rowOff>23890</xdr:rowOff>
    </xdr:from>
    <xdr:to>
      <xdr:col>13</xdr:col>
      <xdr:colOff>531422</xdr:colOff>
      <xdr:row>151</xdr:row>
      <xdr:rowOff>107375</xdr:rowOff>
    </xdr:to>
    <xdr:pic>
      <xdr:nvPicPr>
        <xdr:cNvPr id="27" name="Imagen 26">
          <a:extLst>
            <a:ext uri="{FF2B5EF4-FFF2-40B4-BE49-F238E27FC236}">
              <a16:creationId xmlns:a16="http://schemas.microsoft.com/office/drawing/2014/main" id="{7414FD7C-B177-93C8-66F8-A693847633C4}"/>
            </a:ext>
          </a:extLst>
        </xdr:cNvPr>
        <xdr:cNvPicPr>
          <a:picLocks noChangeAspect="1"/>
        </xdr:cNvPicPr>
      </xdr:nvPicPr>
      <xdr:blipFill rotWithShape="1">
        <a:blip xmlns:r="http://schemas.openxmlformats.org/officeDocument/2006/relationships" r:embed="rId13"/>
        <a:srcRect l="11820" t="26938" r="38705" b="25917"/>
        <a:stretch/>
      </xdr:blipFill>
      <xdr:spPr>
        <a:xfrm>
          <a:off x="8340436" y="25931890"/>
          <a:ext cx="7167750" cy="4239849"/>
        </a:xfrm>
        <a:prstGeom prst="rect">
          <a:avLst/>
        </a:prstGeom>
      </xdr:spPr>
    </xdr:pic>
    <xdr:clientData/>
  </xdr:twoCellAnchor>
  <xdr:twoCellAnchor editAs="oneCell">
    <xdr:from>
      <xdr:col>6</xdr:col>
      <xdr:colOff>955963</xdr:colOff>
      <xdr:row>163</xdr:row>
      <xdr:rowOff>100446</xdr:rowOff>
    </xdr:from>
    <xdr:to>
      <xdr:col>13</xdr:col>
      <xdr:colOff>389411</xdr:colOff>
      <xdr:row>189</xdr:row>
      <xdr:rowOff>110838</xdr:rowOff>
    </xdr:to>
    <xdr:pic>
      <xdr:nvPicPr>
        <xdr:cNvPr id="28" name="Imagen 27">
          <a:extLst>
            <a:ext uri="{FF2B5EF4-FFF2-40B4-BE49-F238E27FC236}">
              <a16:creationId xmlns:a16="http://schemas.microsoft.com/office/drawing/2014/main" id="{E7A880EC-9A67-9A47-2BC5-4DBE33AE8E91}"/>
            </a:ext>
          </a:extLst>
        </xdr:cNvPr>
        <xdr:cNvPicPr>
          <a:picLocks noChangeAspect="1"/>
        </xdr:cNvPicPr>
      </xdr:nvPicPr>
      <xdr:blipFill rotWithShape="1">
        <a:blip xmlns:r="http://schemas.openxmlformats.org/officeDocument/2006/relationships" r:embed="rId14"/>
        <a:srcRect l="11820" t="27074" r="39083" b="26590"/>
        <a:stretch/>
      </xdr:blipFill>
      <xdr:spPr>
        <a:xfrm>
          <a:off x="7883236" y="32159864"/>
          <a:ext cx="7482939" cy="4333010"/>
        </a:xfrm>
        <a:prstGeom prst="rect">
          <a:avLst/>
        </a:prstGeom>
      </xdr:spPr>
    </xdr:pic>
    <xdr:clientData/>
  </xdr:twoCellAnchor>
  <xdr:twoCellAnchor editAs="oneCell">
    <xdr:from>
      <xdr:col>6</xdr:col>
      <xdr:colOff>1025239</xdr:colOff>
      <xdr:row>199</xdr:row>
      <xdr:rowOff>76200</xdr:rowOff>
    </xdr:from>
    <xdr:to>
      <xdr:col>13</xdr:col>
      <xdr:colOff>321968</xdr:colOff>
      <xdr:row>227</xdr:row>
      <xdr:rowOff>69273</xdr:rowOff>
    </xdr:to>
    <xdr:pic>
      <xdr:nvPicPr>
        <xdr:cNvPr id="29" name="Imagen 28">
          <a:extLst>
            <a:ext uri="{FF2B5EF4-FFF2-40B4-BE49-F238E27FC236}">
              <a16:creationId xmlns:a16="http://schemas.microsoft.com/office/drawing/2014/main" id="{930C54AB-6AAC-2E71-0F0D-A4E4E21D1B05}"/>
            </a:ext>
          </a:extLst>
        </xdr:cNvPr>
        <xdr:cNvPicPr>
          <a:picLocks noChangeAspect="1"/>
        </xdr:cNvPicPr>
      </xdr:nvPicPr>
      <xdr:blipFill rotWithShape="1">
        <a:blip xmlns:r="http://schemas.openxmlformats.org/officeDocument/2006/relationships" r:embed="rId15"/>
        <a:srcRect l="11895" t="27075" r="38629" b="26051"/>
        <a:stretch/>
      </xdr:blipFill>
      <xdr:spPr>
        <a:xfrm>
          <a:off x="7952512" y="38120782"/>
          <a:ext cx="7346220" cy="4648200"/>
        </a:xfrm>
        <a:prstGeom prst="rect">
          <a:avLst/>
        </a:prstGeom>
      </xdr:spPr>
    </xdr:pic>
    <xdr:clientData/>
  </xdr:twoCellAnchor>
  <xdr:twoCellAnchor>
    <xdr:from>
      <xdr:col>6</xdr:col>
      <xdr:colOff>350520</xdr:colOff>
      <xdr:row>24</xdr:row>
      <xdr:rowOff>91440</xdr:rowOff>
    </xdr:from>
    <xdr:to>
      <xdr:col>11</xdr:col>
      <xdr:colOff>213360</xdr:colOff>
      <xdr:row>35</xdr:row>
      <xdr:rowOff>45720</xdr:rowOff>
    </xdr:to>
    <xdr:sp macro="" textlink="">
      <xdr:nvSpPr>
        <xdr:cNvPr id="14" name="Triángulo rectángulo 13">
          <a:extLst>
            <a:ext uri="{FF2B5EF4-FFF2-40B4-BE49-F238E27FC236}">
              <a16:creationId xmlns:a16="http://schemas.microsoft.com/office/drawing/2014/main" id="{4D44DBB3-8974-33C2-055E-1EED33D7C6DC}"/>
            </a:ext>
          </a:extLst>
        </xdr:cNvPr>
        <xdr:cNvSpPr/>
      </xdr:nvSpPr>
      <xdr:spPr>
        <a:xfrm>
          <a:off x="7299960" y="5196840"/>
          <a:ext cx="5455920" cy="2682240"/>
        </a:xfrm>
        <a:prstGeom prst="rtTriangle">
          <a:avLst/>
        </a:prstGeom>
        <a:solidFill>
          <a:schemeClr val="accent6">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18</xdr:col>
      <xdr:colOff>15240</xdr:colOff>
      <xdr:row>31</xdr:row>
      <xdr:rowOff>121920</xdr:rowOff>
    </xdr:from>
    <xdr:to>
      <xdr:col>32</xdr:col>
      <xdr:colOff>967740</xdr:colOff>
      <xdr:row>42</xdr:row>
      <xdr:rowOff>251460</xdr:rowOff>
    </xdr:to>
    <xdr:pic>
      <xdr:nvPicPr>
        <xdr:cNvPr id="33" name="Imagen 32">
          <a:extLst>
            <a:ext uri="{FF2B5EF4-FFF2-40B4-BE49-F238E27FC236}">
              <a16:creationId xmlns:a16="http://schemas.microsoft.com/office/drawing/2014/main" id="{94539103-E08F-C522-9072-64DD40766E3B}"/>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9552920" y="7071360"/>
          <a:ext cx="14043660" cy="31165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69965</xdr:colOff>
      <xdr:row>67</xdr:row>
      <xdr:rowOff>138545</xdr:rowOff>
    </xdr:from>
    <xdr:to>
      <xdr:col>14</xdr:col>
      <xdr:colOff>760226</xdr:colOff>
      <xdr:row>104</xdr:row>
      <xdr:rowOff>117171</xdr:rowOff>
    </xdr:to>
    <xdr:pic>
      <xdr:nvPicPr>
        <xdr:cNvPr id="3" name="Imagen 2">
          <a:extLst>
            <a:ext uri="{FF2B5EF4-FFF2-40B4-BE49-F238E27FC236}">
              <a16:creationId xmlns:a16="http://schemas.microsoft.com/office/drawing/2014/main" id="{D4405C46-C9D7-0449-EDB9-195D6D88E45B}"/>
            </a:ext>
          </a:extLst>
        </xdr:cNvPr>
        <xdr:cNvPicPr>
          <a:picLocks noChangeAspect="1"/>
        </xdr:cNvPicPr>
      </xdr:nvPicPr>
      <xdr:blipFill>
        <a:blip xmlns:r="http://schemas.openxmlformats.org/officeDocument/2006/relationships" r:embed="rId1"/>
        <a:stretch>
          <a:fillRect/>
        </a:stretch>
      </xdr:blipFill>
      <xdr:spPr>
        <a:xfrm>
          <a:off x="69965" y="14048509"/>
          <a:ext cx="13076225" cy="7155280"/>
        </a:xfrm>
        <a:prstGeom prst="rect">
          <a:avLst/>
        </a:prstGeom>
      </xdr:spPr>
    </xdr:pic>
    <xdr:clientData/>
  </xdr:twoCellAnchor>
  <xdr:twoCellAnchor editAs="oneCell">
    <xdr:from>
      <xdr:col>0</xdr:col>
      <xdr:colOff>88669</xdr:colOff>
      <xdr:row>26</xdr:row>
      <xdr:rowOff>96981</xdr:rowOff>
    </xdr:from>
    <xdr:to>
      <xdr:col>14</xdr:col>
      <xdr:colOff>812958</xdr:colOff>
      <xdr:row>63</xdr:row>
      <xdr:rowOff>96389</xdr:rowOff>
    </xdr:to>
    <xdr:pic>
      <xdr:nvPicPr>
        <xdr:cNvPr id="4" name="Imagen 3">
          <a:extLst>
            <a:ext uri="{FF2B5EF4-FFF2-40B4-BE49-F238E27FC236}">
              <a16:creationId xmlns:a16="http://schemas.microsoft.com/office/drawing/2014/main" id="{FE67857E-5765-077E-4A6D-F88F078FD121}"/>
            </a:ext>
          </a:extLst>
        </xdr:cNvPr>
        <xdr:cNvPicPr>
          <a:picLocks noChangeAspect="1"/>
        </xdr:cNvPicPr>
      </xdr:nvPicPr>
      <xdr:blipFill>
        <a:blip xmlns:r="http://schemas.openxmlformats.org/officeDocument/2006/relationships" r:embed="rId2"/>
        <a:stretch>
          <a:fillRect/>
        </a:stretch>
      </xdr:blipFill>
      <xdr:spPr>
        <a:xfrm>
          <a:off x="88669" y="6054436"/>
          <a:ext cx="13110253" cy="717606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306070</xdr:colOff>
      <xdr:row>2</xdr:row>
      <xdr:rowOff>84455</xdr:rowOff>
    </xdr:from>
    <xdr:to>
      <xdr:col>11</xdr:col>
      <xdr:colOff>669290</xdr:colOff>
      <xdr:row>15</xdr:row>
      <xdr:rowOff>182880</xdr:rowOff>
    </xdr:to>
    <xdr:graphicFrame macro="">
      <xdr:nvGraphicFramePr>
        <xdr:cNvPr id="2" name="Gráfico 1">
          <a:extLst>
            <a:ext uri="{FF2B5EF4-FFF2-40B4-BE49-F238E27FC236}">
              <a16:creationId xmlns:a16="http://schemas.microsoft.com/office/drawing/2014/main" id="{8F252012-3F5A-30FD-FA02-AFBDEF75D15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103908</xdr:colOff>
      <xdr:row>2</xdr:row>
      <xdr:rowOff>103992</xdr:rowOff>
    </xdr:from>
    <xdr:to>
      <xdr:col>20</xdr:col>
      <xdr:colOff>781880</xdr:colOff>
      <xdr:row>53</xdr:row>
      <xdr:rowOff>108164</xdr:rowOff>
    </xdr:to>
    <xdr:pic>
      <xdr:nvPicPr>
        <xdr:cNvPr id="7" name="Imagen 6">
          <a:extLst>
            <a:ext uri="{FF2B5EF4-FFF2-40B4-BE49-F238E27FC236}">
              <a16:creationId xmlns:a16="http://schemas.microsoft.com/office/drawing/2014/main" id="{7D024619-DC36-0A71-DAF7-37B19C982FAA}"/>
            </a:ext>
          </a:extLst>
        </xdr:cNvPr>
        <xdr:cNvPicPr>
          <a:picLocks noChangeAspect="1"/>
        </xdr:cNvPicPr>
      </xdr:nvPicPr>
      <xdr:blipFill>
        <a:blip xmlns:r="http://schemas.openxmlformats.org/officeDocument/2006/relationships" r:embed="rId1"/>
        <a:stretch>
          <a:fillRect/>
        </a:stretch>
      </xdr:blipFill>
      <xdr:spPr>
        <a:xfrm>
          <a:off x="103908" y="519628"/>
          <a:ext cx="17545881" cy="10602900"/>
        </a:xfrm>
        <a:prstGeom prst="rect">
          <a:avLst/>
        </a:prstGeom>
      </xdr:spPr>
    </xdr:pic>
    <xdr:clientData/>
  </xdr:twoCellAnchor>
  <xdr:twoCellAnchor editAs="oneCell">
    <xdr:from>
      <xdr:col>0</xdr:col>
      <xdr:colOff>0</xdr:colOff>
      <xdr:row>106</xdr:row>
      <xdr:rowOff>0</xdr:rowOff>
    </xdr:from>
    <xdr:to>
      <xdr:col>21</xdr:col>
      <xdr:colOff>156348</xdr:colOff>
      <xdr:row>157</xdr:row>
      <xdr:rowOff>181594</xdr:rowOff>
    </xdr:to>
    <xdr:pic>
      <xdr:nvPicPr>
        <xdr:cNvPr id="8" name="Imagen 7">
          <a:extLst>
            <a:ext uri="{FF2B5EF4-FFF2-40B4-BE49-F238E27FC236}">
              <a16:creationId xmlns:a16="http://schemas.microsoft.com/office/drawing/2014/main" id="{1F723320-1ACF-AA51-E79B-45FB4B28929F}"/>
            </a:ext>
          </a:extLst>
        </xdr:cNvPr>
        <xdr:cNvPicPr>
          <a:picLocks noChangeAspect="1"/>
        </xdr:cNvPicPr>
      </xdr:nvPicPr>
      <xdr:blipFill>
        <a:blip xmlns:r="http://schemas.openxmlformats.org/officeDocument/2006/relationships" r:embed="rId2"/>
        <a:stretch>
          <a:fillRect/>
        </a:stretch>
      </xdr:blipFill>
      <xdr:spPr>
        <a:xfrm>
          <a:off x="0" y="22028727"/>
          <a:ext cx="17855530" cy="10780322"/>
        </a:xfrm>
        <a:prstGeom prst="rect">
          <a:avLst/>
        </a:prstGeom>
      </xdr:spPr>
    </xdr:pic>
    <xdr:clientData/>
  </xdr:twoCellAnchor>
  <xdr:twoCellAnchor editAs="oneCell">
    <xdr:from>
      <xdr:col>0</xdr:col>
      <xdr:colOff>173181</xdr:colOff>
      <xdr:row>159</xdr:row>
      <xdr:rowOff>104884</xdr:rowOff>
    </xdr:from>
    <xdr:to>
      <xdr:col>21</xdr:col>
      <xdr:colOff>69756</xdr:colOff>
      <xdr:row>210</xdr:row>
      <xdr:rowOff>129639</xdr:rowOff>
    </xdr:to>
    <xdr:pic>
      <xdr:nvPicPr>
        <xdr:cNvPr id="9" name="Imagen 8">
          <a:extLst>
            <a:ext uri="{FF2B5EF4-FFF2-40B4-BE49-F238E27FC236}">
              <a16:creationId xmlns:a16="http://schemas.microsoft.com/office/drawing/2014/main" id="{D53C9F6F-B1A0-45C7-AA20-B036B13DE6BB}"/>
            </a:ext>
          </a:extLst>
        </xdr:cNvPr>
        <xdr:cNvPicPr>
          <a:picLocks noChangeAspect="1"/>
        </xdr:cNvPicPr>
      </xdr:nvPicPr>
      <xdr:blipFill>
        <a:blip xmlns:r="http://schemas.openxmlformats.org/officeDocument/2006/relationships" r:embed="rId3"/>
        <a:stretch>
          <a:fillRect/>
        </a:stretch>
      </xdr:blipFill>
      <xdr:spPr>
        <a:xfrm>
          <a:off x="173181" y="33147975"/>
          <a:ext cx="17595757" cy="10623482"/>
        </a:xfrm>
        <a:prstGeom prst="rect">
          <a:avLst/>
        </a:prstGeom>
      </xdr:spPr>
    </xdr:pic>
    <xdr:clientData/>
  </xdr:twoCellAnchor>
  <xdr:twoCellAnchor editAs="oneCell">
    <xdr:from>
      <xdr:col>0</xdr:col>
      <xdr:colOff>138545</xdr:colOff>
      <xdr:row>212</xdr:row>
      <xdr:rowOff>155863</xdr:rowOff>
    </xdr:from>
    <xdr:to>
      <xdr:col>21</xdr:col>
      <xdr:colOff>294893</xdr:colOff>
      <xdr:row>263</xdr:row>
      <xdr:rowOff>103909</xdr:rowOff>
    </xdr:to>
    <xdr:pic>
      <xdr:nvPicPr>
        <xdr:cNvPr id="10" name="Imagen 9">
          <a:extLst>
            <a:ext uri="{FF2B5EF4-FFF2-40B4-BE49-F238E27FC236}">
              <a16:creationId xmlns:a16="http://schemas.microsoft.com/office/drawing/2014/main" id="{AC63F96A-084C-CC9B-282C-4D6431435B9F}"/>
            </a:ext>
          </a:extLst>
        </xdr:cNvPr>
        <xdr:cNvPicPr>
          <a:picLocks noChangeAspect="1"/>
        </xdr:cNvPicPr>
      </xdr:nvPicPr>
      <xdr:blipFill>
        <a:blip xmlns:r="http://schemas.openxmlformats.org/officeDocument/2006/relationships" r:embed="rId4"/>
        <a:stretch>
          <a:fillRect/>
        </a:stretch>
      </xdr:blipFill>
      <xdr:spPr>
        <a:xfrm>
          <a:off x="138545" y="44213318"/>
          <a:ext cx="17855530" cy="10546773"/>
        </a:xfrm>
        <a:prstGeom prst="rect">
          <a:avLst/>
        </a:prstGeom>
      </xdr:spPr>
    </xdr:pic>
    <xdr:clientData/>
  </xdr:twoCellAnchor>
  <xdr:twoCellAnchor editAs="oneCell">
    <xdr:from>
      <xdr:col>0</xdr:col>
      <xdr:colOff>173182</xdr:colOff>
      <xdr:row>266</xdr:row>
      <xdr:rowOff>103910</xdr:rowOff>
    </xdr:from>
    <xdr:to>
      <xdr:col>21</xdr:col>
      <xdr:colOff>329530</xdr:colOff>
      <xdr:row>316</xdr:row>
      <xdr:rowOff>138547</xdr:rowOff>
    </xdr:to>
    <xdr:pic>
      <xdr:nvPicPr>
        <xdr:cNvPr id="11" name="Imagen 10">
          <a:extLst>
            <a:ext uri="{FF2B5EF4-FFF2-40B4-BE49-F238E27FC236}">
              <a16:creationId xmlns:a16="http://schemas.microsoft.com/office/drawing/2014/main" id="{70C7A186-514A-5ABD-006B-BAD932ECC750}"/>
            </a:ext>
          </a:extLst>
        </xdr:cNvPr>
        <xdr:cNvPicPr>
          <a:picLocks noChangeAspect="1"/>
        </xdr:cNvPicPr>
      </xdr:nvPicPr>
      <xdr:blipFill>
        <a:blip xmlns:r="http://schemas.openxmlformats.org/officeDocument/2006/relationships" r:embed="rId5"/>
        <a:stretch>
          <a:fillRect/>
        </a:stretch>
      </xdr:blipFill>
      <xdr:spPr>
        <a:xfrm>
          <a:off x="173182" y="55844210"/>
          <a:ext cx="17987148" cy="10512137"/>
        </a:xfrm>
        <a:prstGeom prst="rect">
          <a:avLst/>
        </a:prstGeom>
      </xdr:spPr>
    </xdr:pic>
    <xdr:clientData/>
  </xdr:twoCellAnchor>
  <xdr:twoCellAnchor editAs="oneCell">
    <xdr:from>
      <xdr:col>0</xdr:col>
      <xdr:colOff>168333</xdr:colOff>
      <xdr:row>319</xdr:row>
      <xdr:rowOff>153093</xdr:rowOff>
    </xdr:from>
    <xdr:to>
      <xdr:col>21</xdr:col>
      <xdr:colOff>324681</xdr:colOff>
      <xdr:row>370</xdr:row>
      <xdr:rowOff>103909</xdr:rowOff>
    </xdr:to>
    <xdr:pic>
      <xdr:nvPicPr>
        <xdr:cNvPr id="12" name="Imagen 11">
          <a:extLst>
            <a:ext uri="{FF2B5EF4-FFF2-40B4-BE49-F238E27FC236}">
              <a16:creationId xmlns:a16="http://schemas.microsoft.com/office/drawing/2014/main" id="{E4AD393D-72B6-BE58-ADEF-D50D2FAE96BF}"/>
            </a:ext>
          </a:extLst>
        </xdr:cNvPr>
        <xdr:cNvPicPr>
          <a:picLocks noChangeAspect="1"/>
        </xdr:cNvPicPr>
      </xdr:nvPicPr>
      <xdr:blipFill>
        <a:blip xmlns:r="http://schemas.openxmlformats.org/officeDocument/2006/relationships" r:embed="rId6"/>
        <a:stretch>
          <a:fillRect/>
        </a:stretch>
      </xdr:blipFill>
      <xdr:spPr>
        <a:xfrm>
          <a:off x="168333" y="66447093"/>
          <a:ext cx="17855530" cy="10549543"/>
        </a:xfrm>
        <a:prstGeom prst="rect">
          <a:avLst/>
        </a:prstGeom>
      </xdr:spPr>
    </xdr:pic>
    <xdr:clientData/>
  </xdr:twoCellAnchor>
  <xdr:twoCellAnchor editAs="oneCell">
    <xdr:from>
      <xdr:col>0</xdr:col>
      <xdr:colOff>160020</xdr:colOff>
      <xdr:row>372</xdr:row>
      <xdr:rowOff>129540</xdr:rowOff>
    </xdr:from>
    <xdr:to>
      <xdr:col>21</xdr:col>
      <xdr:colOff>316368</xdr:colOff>
      <xdr:row>424</xdr:row>
      <xdr:rowOff>113014</xdr:rowOff>
    </xdr:to>
    <xdr:pic>
      <xdr:nvPicPr>
        <xdr:cNvPr id="13" name="Imagen 12">
          <a:extLst>
            <a:ext uri="{FF2B5EF4-FFF2-40B4-BE49-F238E27FC236}">
              <a16:creationId xmlns:a16="http://schemas.microsoft.com/office/drawing/2014/main" id="{DBC7E347-8A2F-B38F-C363-BD956069B4A9}"/>
            </a:ext>
          </a:extLst>
        </xdr:cNvPr>
        <xdr:cNvPicPr>
          <a:picLocks noChangeAspect="1"/>
        </xdr:cNvPicPr>
      </xdr:nvPicPr>
      <xdr:blipFill>
        <a:blip xmlns:r="http://schemas.openxmlformats.org/officeDocument/2006/relationships" r:embed="rId7"/>
        <a:stretch>
          <a:fillRect/>
        </a:stretch>
      </xdr:blipFill>
      <xdr:spPr>
        <a:xfrm>
          <a:off x="160020" y="73830180"/>
          <a:ext cx="18285714" cy="10285714"/>
        </a:xfrm>
        <a:prstGeom prst="rect">
          <a:avLst/>
        </a:prstGeom>
      </xdr:spPr>
    </xdr:pic>
    <xdr:clientData/>
  </xdr:twoCellAnchor>
  <xdr:twoCellAnchor editAs="oneCell">
    <xdr:from>
      <xdr:col>0</xdr:col>
      <xdr:colOff>160020</xdr:colOff>
      <xdr:row>426</xdr:row>
      <xdr:rowOff>91440</xdr:rowOff>
    </xdr:from>
    <xdr:to>
      <xdr:col>21</xdr:col>
      <xdr:colOff>316368</xdr:colOff>
      <xdr:row>478</xdr:row>
      <xdr:rowOff>74914</xdr:rowOff>
    </xdr:to>
    <xdr:pic>
      <xdr:nvPicPr>
        <xdr:cNvPr id="14" name="Imagen 13">
          <a:extLst>
            <a:ext uri="{FF2B5EF4-FFF2-40B4-BE49-F238E27FC236}">
              <a16:creationId xmlns:a16="http://schemas.microsoft.com/office/drawing/2014/main" id="{69E06B47-EA42-9CA3-88D7-6EFFE8CA9330}"/>
            </a:ext>
          </a:extLst>
        </xdr:cNvPr>
        <xdr:cNvPicPr>
          <a:picLocks noChangeAspect="1"/>
        </xdr:cNvPicPr>
      </xdr:nvPicPr>
      <xdr:blipFill>
        <a:blip xmlns:r="http://schemas.openxmlformats.org/officeDocument/2006/relationships" r:embed="rId8"/>
        <a:stretch>
          <a:fillRect/>
        </a:stretch>
      </xdr:blipFill>
      <xdr:spPr>
        <a:xfrm>
          <a:off x="160020" y="84490560"/>
          <a:ext cx="18285714" cy="10285714"/>
        </a:xfrm>
        <a:prstGeom prst="rect">
          <a:avLst/>
        </a:prstGeom>
      </xdr:spPr>
    </xdr:pic>
    <xdr:clientData/>
  </xdr:twoCellAnchor>
  <xdr:twoCellAnchor editAs="oneCell">
    <xdr:from>
      <xdr:col>4</xdr:col>
      <xdr:colOff>95251</xdr:colOff>
      <xdr:row>55</xdr:row>
      <xdr:rowOff>99060</xdr:rowOff>
    </xdr:from>
    <xdr:to>
      <xdr:col>24</xdr:col>
      <xdr:colOff>304801</xdr:colOff>
      <xdr:row>104</xdr:row>
      <xdr:rowOff>56357</xdr:rowOff>
    </xdr:to>
    <xdr:pic>
      <xdr:nvPicPr>
        <xdr:cNvPr id="4" name="Imagen 3">
          <a:extLst>
            <a:ext uri="{FF2B5EF4-FFF2-40B4-BE49-F238E27FC236}">
              <a16:creationId xmlns:a16="http://schemas.microsoft.com/office/drawing/2014/main" id="{16C4C734-6C5D-9A65-4321-7730A9F8C60F}"/>
            </a:ext>
          </a:extLst>
        </xdr:cNvPr>
        <xdr:cNvPicPr>
          <a:picLocks noChangeAspect="1"/>
        </xdr:cNvPicPr>
      </xdr:nvPicPr>
      <xdr:blipFill>
        <a:blip xmlns:r="http://schemas.openxmlformats.org/officeDocument/2006/relationships" r:embed="rId9"/>
        <a:stretch>
          <a:fillRect/>
        </a:stretch>
      </xdr:blipFill>
      <xdr:spPr>
        <a:xfrm>
          <a:off x="3676651" y="11624310"/>
          <a:ext cx="16973550" cy="1022524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3</xdr:row>
      <xdr:rowOff>47625</xdr:rowOff>
    </xdr:from>
    <xdr:to>
      <xdr:col>20</xdr:col>
      <xdr:colOff>809625</xdr:colOff>
      <xdr:row>52</xdr:row>
      <xdr:rowOff>157547</xdr:rowOff>
    </xdr:to>
    <xdr:pic>
      <xdr:nvPicPr>
        <xdr:cNvPr id="2" name="Imagen 1">
          <a:extLst>
            <a:ext uri="{FF2B5EF4-FFF2-40B4-BE49-F238E27FC236}">
              <a16:creationId xmlns:a16="http://schemas.microsoft.com/office/drawing/2014/main" id="{80364255-105D-2684-1381-30EFE718E163}"/>
            </a:ext>
          </a:extLst>
        </xdr:cNvPr>
        <xdr:cNvPicPr>
          <a:picLocks noChangeAspect="1"/>
        </xdr:cNvPicPr>
      </xdr:nvPicPr>
      <xdr:blipFill>
        <a:blip xmlns:r="http://schemas.openxmlformats.org/officeDocument/2006/relationships" r:embed="rId1"/>
        <a:stretch>
          <a:fillRect/>
        </a:stretch>
      </xdr:blipFill>
      <xdr:spPr>
        <a:xfrm>
          <a:off x="0" y="428625"/>
          <a:ext cx="17478375" cy="9444422"/>
        </a:xfrm>
        <a:prstGeom prst="rect">
          <a:avLst/>
        </a:prstGeom>
      </xdr:spPr>
    </xdr:pic>
    <xdr:clientData/>
  </xdr:twoCellAnchor>
  <xdr:twoCellAnchor editAs="oneCell">
    <xdr:from>
      <xdr:col>0</xdr:col>
      <xdr:colOff>60960</xdr:colOff>
      <xdr:row>55</xdr:row>
      <xdr:rowOff>83820</xdr:rowOff>
    </xdr:from>
    <xdr:to>
      <xdr:col>20</xdr:col>
      <xdr:colOff>738187</xdr:colOff>
      <xdr:row>105</xdr:row>
      <xdr:rowOff>160624</xdr:rowOff>
    </xdr:to>
    <xdr:pic>
      <xdr:nvPicPr>
        <xdr:cNvPr id="5" name="Imagen 4">
          <a:extLst>
            <a:ext uri="{FF2B5EF4-FFF2-40B4-BE49-F238E27FC236}">
              <a16:creationId xmlns:a16="http://schemas.microsoft.com/office/drawing/2014/main" id="{BA6FF5D1-4187-B00D-C457-C63D1FE73B1C}"/>
            </a:ext>
          </a:extLst>
        </xdr:cNvPr>
        <xdr:cNvPicPr>
          <a:picLocks noChangeAspect="1"/>
        </xdr:cNvPicPr>
      </xdr:nvPicPr>
      <xdr:blipFill>
        <a:blip xmlns:r="http://schemas.openxmlformats.org/officeDocument/2006/relationships" r:embed="rId2"/>
        <a:stretch>
          <a:fillRect/>
        </a:stretch>
      </xdr:blipFill>
      <xdr:spPr>
        <a:xfrm>
          <a:off x="60960" y="10370820"/>
          <a:ext cx="17345977" cy="9601804"/>
        </a:xfrm>
        <a:prstGeom prst="rect">
          <a:avLst/>
        </a:prstGeom>
      </xdr:spPr>
    </xdr:pic>
    <xdr:clientData/>
  </xdr:twoCellAnchor>
  <xdr:twoCellAnchor editAs="oneCell">
    <xdr:from>
      <xdr:col>0</xdr:col>
      <xdr:colOff>160020</xdr:colOff>
      <xdr:row>108</xdr:row>
      <xdr:rowOff>83820</xdr:rowOff>
    </xdr:from>
    <xdr:to>
      <xdr:col>20</xdr:col>
      <xdr:colOff>642937</xdr:colOff>
      <xdr:row>158</xdr:row>
      <xdr:rowOff>53065</xdr:rowOff>
    </xdr:to>
    <xdr:pic>
      <xdr:nvPicPr>
        <xdr:cNvPr id="3" name="Imagen 2">
          <a:extLst>
            <a:ext uri="{FF2B5EF4-FFF2-40B4-BE49-F238E27FC236}">
              <a16:creationId xmlns:a16="http://schemas.microsoft.com/office/drawing/2014/main" id="{044CA53C-6807-11FC-C6BA-1F633EFE606B}"/>
            </a:ext>
          </a:extLst>
        </xdr:cNvPr>
        <xdr:cNvPicPr>
          <a:picLocks noChangeAspect="1"/>
        </xdr:cNvPicPr>
      </xdr:nvPicPr>
      <xdr:blipFill>
        <a:blip xmlns:r="http://schemas.openxmlformats.org/officeDocument/2006/relationships" r:embed="rId3"/>
        <a:stretch>
          <a:fillRect/>
        </a:stretch>
      </xdr:blipFill>
      <xdr:spPr>
        <a:xfrm>
          <a:off x="160020" y="20657820"/>
          <a:ext cx="17151667" cy="94942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54610</xdr:colOff>
      <xdr:row>3</xdr:row>
      <xdr:rowOff>108585</xdr:rowOff>
    </xdr:from>
    <xdr:to>
      <xdr:col>4</xdr:col>
      <xdr:colOff>276691</xdr:colOff>
      <xdr:row>31</xdr:row>
      <xdr:rowOff>99679</xdr:rowOff>
    </xdr:to>
    <xdr:pic>
      <xdr:nvPicPr>
        <xdr:cNvPr id="2" name="Imagen 1">
          <a:extLst>
            <a:ext uri="{FF2B5EF4-FFF2-40B4-BE49-F238E27FC236}">
              <a16:creationId xmlns:a16="http://schemas.microsoft.com/office/drawing/2014/main" id="{004F5B54-6691-8D30-D85D-B0D58366A663}"/>
            </a:ext>
          </a:extLst>
        </xdr:cNvPr>
        <xdr:cNvPicPr>
          <a:picLocks noChangeAspect="1"/>
        </xdr:cNvPicPr>
      </xdr:nvPicPr>
      <xdr:blipFill>
        <a:blip xmlns:r="http://schemas.openxmlformats.org/officeDocument/2006/relationships" r:embed="rId1"/>
        <a:stretch>
          <a:fillRect/>
        </a:stretch>
      </xdr:blipFill>
      <xdr:spPr>
        <a:xfrm>
          <a:off x="54610" y="680085"/>
          <a:ext cx="9823281" cy="5325094"/>
        </a:xfrm>
        <a:prstGeom prst="rect">
          <a:avLst/>
        </a:prstGeom>
      </xdr:spPr>
    </xdr:pic>
    <xdr:clientData/>
  </xdr:twoCellAnchor>
  <xdr:twoCellAnchor editAs="oneCell">
    <xdr:from>
      <xdr:col>0</xdr:col>
      <xdr:colOff>115146</xdr:colOff>
      <xdr:row>92</xdr:row>
      <xdr:rowOff>45720</xdr:rowOff>
    </xdr:from>
    <xdr:to>
      <xdr:col>5</xdr:col>
      <xdr:colOff>894926</xdr:colOff>
      <xdr:row>124</xdr:row>
      <xdr:rowOff>38100</xdr:rowOff>
    </xdr:to>
    <xdr:pic>
      <xdr:nvPicPr>
        <xdr:cNvPr id="5" name="Imagen 4">
          <a:extLst>
            <a:ext uri="{FF2B5EF4-FFF2-40B4-BE49-F238E27FC236}">
              <a16:creationId xmlns:a16="http://schemas.microsoft.com/office/drawing/2014/main" id="{65DBF84A-2AE3-AB0D-EAF1-9E45572CB20F}"/>
            </a:ext>
          </a:extLst>
        </xdr:cNvPr>
        <xdr:cNvPicPr>
          <a:picLocks noChangeAspect="1"/>
        </xdr:cNvPicPr>
      </xdr:nvPicPr>
      <xdr:blipFill>
        <a:blip xmlns:r="http://schemas.openxmlformats.org/officeDocument/2006/relationships" r:embed="rId2"/>
        <a:stretch>
          <a:fillRect/>
        </a:stretch>
      </xdr:blipFill>
      <xdr:spPr>
        <a:xfrm>
          <a:off x="115146" y="19880580"/>
          <a:ext cx="11257280" cy="6332220"/>
        </a:xfrm>
        <a:prstGeom prst="rect">
          <a:avLst/>
        </a:prstGeom>
      </xdr:spPr>
    </xdr:pic>
    <xdr:clientData/>
  </xdr:twoCellAnchor>
  <xdr:twoCellAnchor editAs="oneCell">
    <xdr:from>
      <xdr:col>0</xdr:col>
      <xdr:colOff>60960</xdr:colOff>
      <xdr:row>125</xdr:row>
      <xdr:rowOff>83820</xdr:rowOff>
    </xdr:from>
    <xdr:to>
      <xdr:col>5</xdr:col>
      <xdr:colOff>912114</xdr:colOff>
      <xdr:row>157</xdr:row>
      <xdr:rowOff>116348</xdr:rowOff>
    </xdr:to>
    <xdr:pic>
      <xdr:nvPicPr>
        <xdr:cNvPr id="6" name="Imagen 5">
          <a:extLst>
            <a:ext uri="{FF2B5EF4-FFF2-40B4-BE49-F238E27FC236}">
              <a16:creationId xmlns:a16="http://schemas.microsoft.com/office/drawing/2014/main" id="{30B921C8-920D-EC0F-938A-33E92ECE35F5}"/>
            </a:ext>
          </a:extLst>
        </xdr:cNvPr>
        <xdr:cNvPicPr>
          <a:picLocks noChangeAspect="1"/>
        </xdr:cNvPicPr>
      </xdr:nvPicPr>
      <xdr:blipFill>
        <a:blip xmlns:r="http://schemas.openxmlformats.org/officeDocument/2006/relationships" r:embed="rId3"/>
        <a:stretch>
          <a:fillRect/>
        </a:stretch>
      </xdr:blipFill>
      <xdr:spPr>
        <a:xfrm>
          <a:off x="60960" y="26456640"/>
          <a:ext cx="11328654" cy="6372368"/>
        </a:xfrm>
        <a:prstGeom prst="rect">
          <a:avLst/>
        </a:prstGeom>
      </xdr:spPr>
    </xdr:pic>
    <xdr:clientData/>
  </xdr:twoCellAnchor>
  <xdr:twoCellAnchor editAs="oneCell">
    <xdr:from>
      <xdr:col>0</xdr:col>
      <xdr:colOff>91439</xdr:colOff>
      <xdr:row>158</xdr:row>
      <xdr:rowOff>58100</xdr:rowOff>
    </xdr:from>
    <xdr:to>
      <xdr:col>5</xdr:col>
      <xdr:colOff>903396</xdr:colOff>
      <xdr:row>190</xdr:row>
      <xdr:rowOff>68580</xdr:rowOff>
    </xdr:to>
    <xdr:pic>
      <xdr:nvPicPr>
        <xdr:cNvPr id="7" name="Imagen 6">
          <a:extLst>
            <a:ext uri="{FF2B5EF4-FFF2-40B4-BE49-F238E27FC236}">
              <a16:creationId xmlns:a16="http://schemas.microsoft.com/office/drawing/2014/main" id="{E75A8050-5CFE-72DF-F65A-B3B08FC95C07}"/>
            </a:ext>
          </a:extLst>
        </xdr:cNvPr>
        <xdr:cNvPicPr>
          <a:picLocks noChangeAspect="1"/>
        </xdr:cNvPicPr>
      </xdr:nvPicPr>
      <xdr:blipFill>
        <a:blip xmlns:r="http://schemas.openxmlformats.org/officeDocument/2006/relationships" r:embed="rId4"/>
        <a:stretch>
          <a:fillRect/>
        </a:stretch>
      </xdr:blipFill>
      <xdr:spPr>
        <a:xfrm>
          <a:off x="91439" y="32968880"/>
          <a:ext cx="11289457" cy="635032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167897</xdr:colOff>
      <xdr:row>5</xdr:row>
      <xdr:rowOff>90407</xdr:rowOff>
    </xdr:from>
    <xdr:to>
      <xdr:col>33</xdr:col>
      <xdr:colOff>243102</xdr:colOff>
      <xdr:row>66</xdr:row>
      <xdr:rowOff>134324</xdr:rowOff>
    </xdr:to>
    <xdr:pic>
      <xdr:nvPicPr>
        <xdr:cNvPr id="2" name="Imagen 1">
          <a:extLst>
            <a:ext uri="{FF2B5EF4-FFF2-40B4-BE49-F238E27FC236}">
              <a16:creationId xmlns:a16="http://schemas.microsoft.com/office/drawing/2014/main" id="{2AC3E5AB-B794-4079-AEAE-6AA5B3D316D8}"/>
            </a:ext>
          </a:extLst>
        </xdr:cNvPr>
        <xdr:cNvPicPr>
          <a:picLocks noChangeAspect="1"/>
        </xdr:cNvPicPr>
      </xdr:nvPicPr>
      <xdr:blipFill>
        <a:blip xmlns:r="http://schemas.openxmlformats.org/officeDocument/2006/relationships" r:embed="rId1"/>
        <a:stretch>
          <a:fillRect/>
        </a:stretch>
      </xdr:blipFill>
      <xdr:spPr>
        <a:xfrm>
          <a:off x="6896744" y="1536915"/>
          <a:ext cx="18285714" cy="1028571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3</xdr:col>
      <xdr:colOff>777875</xdr:colOff>
      <xdr:row>8</xdr:row>
      <xdr:rowOff>201082</xdr:rowOff>
    </xdr:from>
    <xdr:to>
      <xdr:col>8</xdr:col>
      <xdr:colOff>539750</xdr:colOff>
      <xdr:row>23</xdr:row>
      <xdr:rowOff>21166</xdr:rowOff>
    </xdr:to>
    <xdr:graphicFrame macro="">
      <xdr:nvGraphicFramePr>
        <xdr:cNvPr id="3" name="Gráfico 2">
          <a:extLst>
            <a:ext uri="{FF2B5EF4-FFF2-40B4-BE49-F238E27FC236}">
              <a16:creationId xmlns:a16="http://schemas.microsoft.com/office/drawing/2014/main" id="{9ACA0424-1D18-92DE-A2C0-2C81236B876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6</xdr:col>
      <xdr:colOff>368300</xdr:colOff>
      <xdr:row>6</xdr:row>
      <xdr:rowOff>6350</xdr:rowOff>
    </xdr:from>
    <xdr:to>
      <xdr:col>11</xdr:col>
      <xdr:colOff>812800</xdr:colOff>
      <xdr:row>19</xdr:row>
      <xdr:rowOff>107950</xdr:rowOff>
    </xdr:to>
    <xdr:graphicFrame macro="">
      <xdr:nvGraphicFramePr>
        <xdr:cNvPr id="2" name="Gráfico 1">
          <a:extLst>
            <a:ext uri="{FF2B5EF4-FFF2-40B4-BE49-F238E27FC236}">
              <a16:creationId xmlns:a16="http://schemas.microsoft.com/office/drawing/2014/main" id="{4B408A96-05B7-7C2B-7BF1-0568F033CCD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6</xdr:col>
      <xdr:colOff>711200</xdr:colOff>
      <xdr:row>6</xdr:row>
      <xdr:rowOff>6350</xdr:rowOff>
    </xdr:from>
    <xdr:to>
      <xdr:col>12</xdr:col>
      <xdr:colOff>330200</xdr:colOff>
      <xdr:row>19</xdr:row>
      <xdr:rowOff>107950</xdr:rowOff>
    </xdr:to>
    <xdr:graphicFrame macro="">
      <xdr:nvGraphicFramePr>
        <xdr:cNvPr id="2" name="Gráfico 1">
          <a:extLst>
            <a:ext uri="{FF2B5EF4-FFF2-40B4-BE49-F238E27FC236}">
              <a16:creationId xmlns:a16="http://schemas.microsoft.com/office/drawing/2014/main" id="{BBF63F06-E3A2-FE4F-6726-706A4A24AFC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5</xdr:col>
      <xdr:colOff>279400</xdr:colOff>
      <xdr:row>8</xdr:row>
      <xdr:rowOff>6350</xdr:rowOff>
    </xdr:from>
    <xdr:to>
      <xdr:col>10</xdr:col>
      <xdr:colOff>723900</xdr:colOff>
      <xdr:row>21</xdr:row>
      <xdr:rowOff>107950</xdr:rowOff>
    </xdr:to>
    <mc:AlternateContent xmlns:mc="http://schemas.openxmlformats.org/markup-compatibility/2006">
      <mc:Choice xmlns:cx1="http://schemas.microsoft.com/office/drawing/2015/9/8/chartex" Requires="cx1">
        <xdr:graphicFrame macro="">
          <xdr:nvGraphicFramePr>
            <xdr:cNvPr id="2" name="Gráfico 1">
              <a:extLst>
                <a:ext uri="{FF2B5EF4-FFF2-40B4-BE49-F238E27FC236}">
                  <a16:creationId xmlns:a16="http://schemas.microsoft.com/office/drawing/2014/main" id="{3AE0368B-91AA-4A38-7785-19EB9A884A76}"/>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0" y="0"/>
              <a:ext cx="0" cy="0"/>
            </a:xfrm>
            <a:prstGeom prst="rect">
              <a:avLst/>
            </a:prstGeom>
            <a:solidFill>
              <a:prstClr val="white"/>
            </a:solidFill>
            <a:ln w="1">
              <a:solidFill>
                <a:prstClr val="green"/>
              </a:solidFill>
            </a:ln>
          </xdr:spPr>
          <xdr:txBody>
            <a:bodyPr vertOverflow="clip" horzOverflow="clip"/>
            <a:lstStyle/>
            <a:p>
              <a:r>
                <a:rPr sz="1100"/>
                <a:t>Este gráfico no está disponible en su versión de Excel.
Si edita esta forma o guarda el libro en un formato de archivo diferente, el gráfico no se podrá usar.</a:t>
              </a:r>
            </a:p>
          </xdr:txBody>
        </xdr:sp>
      </mc:Fallback>
    </mc:AlternateContent>
    <xdr:clientData/>
  </xdr:twoCellAnchor>
  <xdr:twoCellAnchor>
    <xdr:from>
      <xdr:col>7</xdr:col>
      <xdr:colOff>279400</xdr:colOff>
      <xdr:row>8</xdr:row>
      <xdr:rowOff>6350</xdr:rowOff>
    </xdr:from>
    <xdr:to>
      <xdr:col>12</xdr:col>
      <xdr:colOff>723900</xdr:colOff>
      <xdr:row>21</xdr:row>
      <xdr:rowOff>107950</xdr:rowOff>
    </xdr:to>
    <xdr:graphicFrame macro="">
      <xdr:nvGraphicFramePr>
        <xdr:cNvPr id="5" name="Gráfico 4">
          <a:extLst>
            <a:ext uri="{FF2B5EF4-FFF2-40B4-BE49-F238E27FC236}">
              <a16:creationId xmlns:a16="http://schemas.microsoft.com/office/drawing/2014/main" id="{3AC47E03-3D7C-C297-70C6-44FC6426070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7</xdr:col>
      <xdr:colOff>279400</xdr:colOff>
      <xdr:row>6</xdr:row>
      <xdr:rowOff>6350</xdr:rowOff>
    </xdr:from>
    <xdr:to>
      <xdr:col>12</xdr:col>
      <xdr:colOff>723900</xdr:colOff>
      <xdr:row>19</xdr:row>
      <xdr:rowOff>107950</xdr:rowOff>
    </xdr:to>
    <xdr:graphicFrame macro="">
      <xdr:nvGraphicFramePr>
        <xdr:cNvPr id="2" name="Gráfico 1">
          <a:extLst>
            <a:ext uri="{FF2B5EF4-FFF2-40B4-BE49-F238E27FC236}">
              <a16:creationId xmlns:a16="http://schemas.microsoft.com/office/drawing/2014/main" id="{AC8838D1-451D-A394-4398-E5F001A9C3E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2DDA5-DCE7-40E9-A231-7793FE579DA3}">
  <dimension ref="A1:B32"/>
  <sheetViews>
    <sheetView tabSelected="1" zoomScaleNormal="100" workbookViewId="0">
      <selection activeCell="D4" sqref="D4"/>
    </sheetView>
  </sheetViews>
  <sheetFormatPr defaultColWidth="11" defaultRowHeight="15.6"/>
  <cols>
    <col min="1" max="1" width="13.5" style="78" customWidth="1"/>
    <col min="2" max="2" width="79.625" style="78" customWidth="1"/>
    <col min="3" max="16384" width="11" style="78"/>
  </cols>
  <sheetData>
    <row r="1" spans="1:2">
      <c r="A1" s="80"/>
      <c r="B1" s="79"/>
    </row>
    <row r="2" spans="1:2">
      <c r="A2" s="80"/>
      <c r="B2" s="79"/>
    </row>
    <row r="3" spans="1:2">
      <c r="A3" s="165"/>
      <c r="B3" s="165"/>
    </row>
    <row r="4" spans="1:2" ht="39.75" customHeight="1">
      <c r="A4" s="166" t="s">
        <v>0</v>
      </c>
      <c r="B4" s="166"/>
    </row>
    <row r="5" spans="1:2">
      <c r="A5" s="163"/>
      <c r="B5" s="163"/>
    </row>
    <row r="6" spans="1:2" ht="15.75" customHeight="1">
      <c r="A6" s="163"/>
      <c r="B6" s="163"/>
    </row>
    <row r="7" spans="1:2">
      <c r="A7" s="163" t="s">
        <v>1</v>
      </c>
      <c r="B7" s="163"/>
    </row>
    <row r="8" spans="1:2">
      <c r="A8" s="163"/>
      <c r="B8" s="163"/>
    </row>
    <row r="9" spans="1:2" ht="15.75" customHeight="1">
      <c r="A9" s="163"/>
      <c r="B9" s="163"/>
    </row>
    <row r="10" spans="1:2">
      <c r="A10" s="164" t="s">
        <v>2</v>
      </c>
      <c r="B10" s="164"/>
    </row>
    <row r="11" spans="1:2">
      <c r="A11" s="163"/>
      <c r="B11" s="163"/>
    </row>
    <row r="12" spans="1:2">
      <c r="A12" s="163"/>
      <c r="B12" s="163"/>
    </row>
    <row r="13" spans="1:2">
      <c r="A13" s="163" t="s">
        <v>3</v>
      </c>
      <c r="B13" s="163"/>
    </row>
    <row r="14" spans="1:2">
      <c r="A14" s="163"/>
      <c r="B14" s="163"/>
    </row>
    <row r="15" spans="1:2">
      <c r="A15" s="163" t="s">
        <v>4</v>
      </c>
      <c r="B15" s="163"/>
    </row>
    <row r="16" spans="1:2">
      <c r="A16" s="163"/>
      <c r="B16" s="163"/>
    </row>
    <row r="17" spans="1:2">
      <c r="A17" s="163"/>
      <c r="B17" s="163"/>
    </row>
    <row r="18" spans="1:2">
      <c r="A18" s="163"/>
      <c r="B18" s="163"/>
    </row>
    <row r="19" spans="1:2">
      <c r="A19" s="82"/>
      <c r="B19" s="82"/>
    </row>
    <row r="20" spans="1:2">
      <c r="A20" s="163"/>
      <c r="B20" s="163"/>
    </row>
    <row r="21" spans="1:2">
      <c r="A21" s="163" t="s">
        <v>5</v>
      </c>
      <c r="B21" s="163"/>
    </row>
    <row r="22" spans="1:2">
      <c r="A22" s="163" t="s">
        <v>6</v>
      </c>
      <c r="B22" s="163"/>
    </row>
    <row r="23" spans="1:2">
      <c r="A23" s="163" t="s">
        <v>7</v>
      </c>
      <c r="B23" s="163"/>
    </row>
    <row r="24" spans="1:2">
      <c r="A24" s="163" t="s">
        <v>8</v>
      </c>
      <c r="B24" s="163"/>
    </row>
    <row r="25" spans="1:2">
      <c r="A25" s="163" t="s">
        <v>9</v>
      </c>
      <c r="B25" s="163"/>
    </row>
    <row r="26" spans="1:2">
      <c r="A26" s="163"/>
      <c r="B26" s="163"/>
    </row>
    <row r="27" spans="1:2">
      <c r="A27" s="163"/>
      <c r="B27" s="163"/>
    </row>
    <row r="28" spans="1:2">
      <c r="A28" s="80"/>
      <c r="B28" s="79"/>
    </row>
    <row r="29" spans="1:2">
      <c r="A29" s="80"/>
      <c r="B29" s="79"/>
    </row>
    <row r="32" spans="1:2">
      <c r="A32"/>
    </row>
  </sheetData>
  <mergeCells count="24">
    <mergeCell ref="A3:B3"/>
    <mergeCell ref="A4:B4"/>
    <mergeCell ref="A5:B5"/>
    <mergeCell ref="A6:B6"/>
    <mergeCell ref="A7:B7"/>
    <mergeCell ref="A21:B21"/>
    <mergeCell ref="A8:B8"/>
    <mergeCell ref="A9:B9"/>
    <mergeCell ref="A10:B10"/>
    <mergeCell ref="A11:B11"/>
    <mergeCell ref="A12:B12"/>
    <mergeCell ref="A13:B13"/>
    <mergeCell ref="A14:B14"/>
    <mergeCell ref="A16:B16"/>
    <mergeCell ref="A17:B17"/>
    <mergeCell ref="A18:B18"/>
    <mergeCell ref="A20:B20"/>
    <mergeCell ref="A15:B15"/>
    <mergeCell ref="A27:B27"/>
    <mergeCell ref="A22:B22"/>
    <mergeCell ref="A23:B23"/>
    <mergeCell ref="A24:B24"/>
    <mergeCell ref="A25:B25"/>
    <mergeCell ref="A26:B26"/>
  </mergeCells>
  <pageMargins left="0.7" right="0.7" top="0.75" bottom="0.75" header="0.3" footer="0.3"/>
  <pageSetup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9AA3D-1022-4D5E-83BC-75B2478D4F2C}">
  <dimension ref="A1:B35"/>
  <sheetViews>
    <sheetView zoomScaleNormal="100" workbookViewId="0">
      <selection activeCell="A13" sqref="A13:B13"/>
    </sheetView>
  </sheetViews>
  <sheetFormatPr defaultColWidth="11" defaultRowHeight="15.6"/>
  <cols>
    <col min="1" max="1" width="15.125" style="78" customWidth="1"/>
    <col min="2" max="2" width="79.625" style="78" customWidth="1"/>
    <col min="3" max="16384" width="11" style="78"/>
  </cols>
  <sheetData>
    <row r="1" spans="1:2" ht="43.5" customHeight="1">
      <c r="A1" s="167" t="s">
        <v>10</v>
      </c>
      <c r="B1" s="167"/>
    </row>
    <row r="2" spans="1:2">
      <c r="A2" s="77"/>
      <c r="B2" s="77"/>
    </row>
    <row r="3" spans="1:2">
      <c r="A3" s="76" t="s">
        <v>11</v>
      </c>
      <c r="B3" s="77"/>
    </row>
    <row r="4" spans="1:2">
      <c r="A4" s="165"/>
      <c r="B4" s="165"/>
    </row>
    <row r="5" spans="1:2">
      <c r="A5" s="171" t="s">
        <v>12</v>
      </c>
      <c r="B5" s="171"/>
    </row>
    <row r="6" spans="1:2">
      <c r="A6" s="168" t="s">
        <v>13</v>
      </c>
      <c r="B6" s="169"/>
    </row>
    <row r="7" spans="1:2">
      <c r="A7" s="168" t="s">
        <v>14</v>
      </c>
      <c r="B7" s="169"/>
    </row>
    <row r="8" spans="1:2">
      <c r="A8" s="168" t="s">
        <v>15</v>
      </c>
      <c r="B8" s="169"/>
    </row>
    <row r="9" spans="1:2">
      <c r="A9" s="168" t="s">
        <v>16</v>
      </c>
      <c r="B9" s="169"/>
    </row>
    <row r="10" spans="1:2">
      <c r="A10" s="168" t="s">
        <v>17</v>
      </c>
      <c r="B10" s="169"/>
    </row>
    <row r="11" spans="1:2">
      <c r="A11" s="168" t="s">
        <v>18</v>
      </c>
      <c r="B11" s="169"/>
    </row>
    <row r="12" spans="1:2">
      <c r="A12" s="168" t="s">
        <v>19</v>
      </c>
      <c r="B12" s="169"/>
    </row>
    <row r="13" spans="1:2">
      <c r="A13" s="168" t="s">
        <v>20</v>
      </c>
      <c r="B13" s="169"/>
    </row>
    <row r="14" spans="1:2">
      <c r="A14" s="169" t="s">
        <v>21</v>
      </c>
      <c r="B14" s="169"/>
    </row>
    <row r="15" spans="1:2">
      <c r="A15" s="165"/>
      <c r="B15" s="165"/>
    </row>
    <row r="16" spans="1:2">
      <c r="A16" s="171" t="s">
        <v>22</v>
      </c>
      <c r="B16" s="171"/>
    </row>
    <row r="17" spans="1:2">
      <c r="A17" s="168" t="s">
        <v>23</v>
      </c>
      <c r="B17" s="169"/>
    </row>
    <row r="18" spans="1:2">
      <c r="A18" s="168" t="s">
        <v>24</v>
      </c>
      <c r="B18" s="169"/>
    </row>
    <row r="19" spans="1:2">
      <c r="A19" s="168" t="s">
        <v>25</v>
      </c>
      <c r="B19" s="169"/>
    </row>
    <row r="20" spans="1:2">
      <c r="A20" s="168" t="s">
        <v>26</v>
      </c>
      <c r="B20" s="169"/>
    </row>
    <row r="21" spans="1:2">
      <c r="A21" s="168" t="s">
        <v>27</v>
      </c>
      <c r="B21" s="169"/>
    </row>
    <row r="22" spans="1:2">
      <c r="A22" s="168" t="s">
        <v>28</v>
      </c>
      <c r="B22" s="169"/>
    </row>
    <row r="23" spans="1:2">
      <c r="A23" s="168" t="s">
        <v>29</v>
      </c>
      <c r="B23" s="169"/>
    </row>
    <row r="24" spans="1:2">
      <c r="A24" s="168" t="s">
        <v>30</v>
      </c>
      <c r="B24" s="169"/>
    </row>
    <row r="25" spans="1:2">
      <c r="A25" s="168" t="s">
        <v>31</v>
      </c>
      <c r="B25" s="169"/>
    </row>
    <row r="26" spans="1:2">
      <c r="A26" s="168" t="s">
        <v>32</v>
      </c>
      <c r="B26" s="169"/>
    </row>
    <row r="27" spans="1:2">
      <c r="A27" s="168" t="s">
        <v>33</v>
      </c>
      <c r="B27" s="169"/>
    </row>
    <row r="28" spans="1:2">
      <c r="A28" s="168" t="s">
        <v>34</v>
      </c>
      <c r="B28" s="169"/>
    </row>
    <row r="29" spans="1:2">
      <c r="A29" s="165"/>
      <c r="B29" s="165"/>
    </row>
    <row r="30" spans="1:2">
      <c r="A30" s="170"/>
      <c r="B30" s="170"/>
    </row>
    <row r="31" spans="1:2">
      <c r="A31" s="80"/>
      <c r="B31" s="79"/>
    </row>
    <row r="32" spans="1:2">
      <c r="A32" s="80"/>
      <c r="B32" s="79"/>
    </row>
    <row r="35" spans="1:1">
      <c r="A35"/>
    </row>
  </sheetData>
  <mergeCells count="28">
    <mergeCell ref="A18:B18"/>
    <mergeCell ref="A19:B19"/>
    <mergeCell ref="A20:B20"/>
    <mergeCell ref="A6:B6"/>
    <mergeCell ref="A9:B9"/>
    <mergeCell ref="A10:B10"/>
    <mergeCell ref="A11:B11"/>
    <mergeCell ref="A12:B12"/>
    <mergeCell ref="A14:B14"/>
    <mergeCell ref="A8:B8"/>
    <mergeCell ref="A7:B7"/>
    <mergeCell ref="A13:B13"/>
    <mergeCell ref="A1:B1"/>
    <mergeCell ref="A27:B27"/>
    <mergeCell ref="A28:B28"/>
    <mergeCell ref="A29:B29"/>
    <mergeCell ref="A30:B30"/>
    <mergeCell ref="A4:B4"/>
    <mergeCell ref="A5:B5"/>
    <mergeCell ref="A21:B21"/>
    <mergeCell ref="A22:B22"/>
    <mergeCell ref="A23:B23"/>
    <mergeCell ref="A24:B24"/>
    <mergeCell ref="A25:B25"/>
    <mergeCell ref="A26:B26"/>
    <mergeCell ref="A15:B15"/>
    <mergeCell ref="A16:B16"/>
    <mergeCell ref="A17:B17"/>
  </mergeCells>
  <hyperlinks>
    <hyperlink ref="A9:B9" location="'Costo de viaje chingaza-DATOS'!A1" display="'Costo de viaje chingaza-DATOS'!A1" xr:uid="{1A1E1A47-940B-4AA7-A14F-B33A0C84D029}"/>
    <hyperlink ref="A10:B10" location="'Imag. y Datos Chingaza'!A1" display="'Imag. y Datos Chingaza'!A1" xr:uid="{D46FE225-C80C-4E40-89E9-C3632D587207}"/>
    <hyperlink ref="A11:B11" location="'Paramo sumapaz-DATOS'!A1" display="'Paramo sumapaz-DATOS'!A1" xr:uid="{78A18F15-758D-454C-A3A5-F63764185E83}"/>
    <hyperlink ref="A12:B12" location="'Imag. y Datos Sumapaz'!A1" display="'Imag. y Datos Sumapaz'!A1" xr:uid="{E75141BC-D56A-4A6E-9493-C4A9C7A4CFB2}"/>
    <hyperlink ref="A14:B14" location="REFERENCIAS!A1" display="REFERENCIAS!A1" xr:uid="{26F9D182-C9C2-45F2-A3B4-6850AE3D159B}"/>
    <hyperlink ref="A6:B6" location="'Método valoración-PNN Sumapaz'!A1" display="'Método valoración-PNN Sumapaz'!A1" xr:uid="{4B7C9E0A-6D50-42D9-B966-3003B61CAEC7}"/>
    <hyperlink ref="A17:B17" location="'1'!A1" display="'1'!A1" xr:uid="{ECA80AF1-46C2-46A5-8DB8-AC135817E5EB}"/>
    <hyperlink ref="A18:B18" location="'3'!A1" display="2'!A1" xr:uid="{B34F16C1-696E-4581-91A3-CE4081E96947}"/>
    <hyperlink ref="A19:B19" location="'3'!A1" display="'3'!A1" xr:uid="{F3E3C741-87B9-4A63-B848-41257378F3F4}"/>
    <hyperlink ref="A20:B20" location="'4'!A1" display="'4'!A1" xr:uid="{2CCDC67D-115C-483D-986C-916ABD5A8855}"/>
    <hyperlink ref="A21:B21" location="'5'!A1" display="'5'!A1" xr:uid="{434D9175-26E2-4756-913D-B7666BBFC589}"/>
    <hyperlink ref="A22:B22" location="'6'!A1" display="'6'!A1" xr:uid="{EA7C37CD-439C-4181-8ECD-6A11BBD0E277}"/>
    <hyperlink ref="A23:B23" location="'7'!A1" display="'7'!A1" xr:uid="{0DEC3418-90B0-4230-82C8-39E2441977E2}"/>
    <hyperlink ref="A24:B24" location="'8'!A1" display="'8'!A1" xr:uid="{905AE2B8-4E1A-476D-B338-B4F55FBBC904}"/>
    <hyperlink ref="A25:B25" location="'9'!A1" display="'9'!A1" xr:uid="{0F22D572-3E90-4042-920B-03108CE0A198}"/>
    <hyperlink ref="A26:B26" location="'10'!A1" display="'10'!A1" xr:uid="{A5140D1F-9BC0-407C-9E62-15530C6DC2FE}"/>
    <hyperlink ref="A27:B27" location="'11'!A1" display="'11'!A1" xr:uid="{29D6FD92-0EBC-4D25-97CB-276FBF4401A4}"/>
    <hyperlink ref="A28:B28" location="'12, 13'!A1" display="'12, 13'!A1" xr:uid="{C3DDCC69-B5C7-4A14-8416-71DB849714E6}"/>
    <hyperlink ref="A7:B7" location="'Población Bogota DC y Mapa EJM'!A1" display="'Población Bogota DC y Mapa EJM'!A1" xr:uid="{0BA7FE63-241F-4A32-B4C2-7D11D72A5A1D}"/>
    <hyperlink ref="A8:B8" location="Seguros!A1" display="Seguros!A1" xr:uid="{73B21A84-AB85-4C24-856D-A3802DABB011}"/>
    <hyperlink ref="A13:B13" location="'RESULTADOS ENCUESTA-2891499'!A1" display="'RESULTADOS ENCUESTA-2891499'!A1" xr:uid="{2C5D1984-2FA2-4A5C-9FF0-7CC62FBEFEC2}"/>
  </hyperlinks>
  <pageMargins left="0.7" right="0.7" top="0.75" bottom="0.75" header="0.3" footer="0.3"/>
  <pageSetup scale="95"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5190F-F27C-9942-ADEF-3CD3D02DE6FC}">
  <dimension ref="A1:Z1024"/>
  <sheetViews>
    <sheetView zoomScale="101" zoomScaleNormal="70" workbookViewId="0">
      <selection activeCell="G11" sqref="G11"/>
    </sheetView>
  </sheetViews>
  <sheetFormatPr defaultColWidth="14.5" defaultRowHeight="15" customHeight="1"/>
  <cols>
    <col min="1" max="1" width="17.5" customWidth="1"/>
    <col min="2" max="2" width="16" customWidth="1"/>
    <col min="3" max="3" width="16.875" customWidth="1"/>
    <col min="4" max="4" width="15.625" customWidth="1"/>
    <col min="5" max="5" width="12.75" customWidth="1"/>
    <col min="6" max="6" width="12.125" customWidth="1"/>
    <col min="7" max="7" width="14.625" customWidth="1"/>
    <col min="8" max="8" width="11.75" customWidth="1"/>
    <col min="9" max="9" width="12.875" customWidth="1"/>
    <col min="10" max="10" width="20.5" customWidth="1"/>
    <col min="11" max="11" width="13.375" customWidth="1"/>
    <col min="12" max="12" width="19.125" customWidth="1"/>
    <col min="13" max="13" width="13.375" customWidth="1"/>
    <col min="14" max="14" width="11.5" customWidth="1"/>
    <col min="15" max="15" width="12.875" customWidth="1"/>
    <col min="16" max="16" width="11.5" customWidth="1"/>
    <col min="17" max="17" width="12.875" customWidth="1"/>
    <col min="18" max="18" width="10" customWidth="1"/>
    <col min="19" max="19" width="14.125" customWidth="1"/>
    <col min="20" max="26" width="10" customWidth="1"/>
  </cols>
  <sheetData>
    <row r="1" spans="1:26" ht="23.25" customHeight="1">
      <c r="A1" s="172" t="s">
        <v>35</v>
      </c>
      <c r="B1" s="172"/>
      <c r="C1" s="172"/>
      <c r="D1" s="172"/>
      <c r="E1" s="172"/>
      <c r="F1" s="172"/>
      <c r="G1" s="172"/>
      <c r="H1" s="172"/>
      <c r="I1" s="172"/>
      <c r="J1" s="172"/>
      <c r="K1" s="172"/>
      <c r="L1" s="172"/>
      <c r="M1" s="24"/>
      <c r="N1" s="24"/>
      <c r="O1" s="24"/>
      <c r="P1" s="24"/>
      <c r="Q1" s="24"/>
      <c r="R1" s="24"/>
      <c r="S1" s="58" t="s">
        <v>36</v>
      </c>
      <c r="T1" s="24" t="s">
        <v>37</v>
      </c>
      <c r="U1" s="24"/>
      <c r="V1" s="24"/>
      <c r="W1" s="24"/>
      <c r="X1" s="24"/>
      <c r="Y1" s="24"/>
      <c r="Z1" s="24"/>
    </row>
    <row r="2" spans="1:26" ht="12.75" customHeight="1">
      <c r="A2" s="173" t="s">
        <v>38</v>
      </c>
      <c r="B2" s="173"/>
      <c r="C2" s="173"/>
      <c r="D2" s="173"/>
      <c r="E2" s="173"/>
      <c r="F2" s="173"/>
      <c r="G2" s="173"/>
      <c r="H2" s="173"/>
      <c r="I2" s="173"/>
      <c r="J2" s="173"/>
      <c r="K2" s="173"/>
      <c r="L2" s="173"/>
      <c r="M2" s="24"/>
      <c r="N2" s="24"/>
      <c r="O2" s="24"/>
      <c r="P2" s="24"/>
      <c r="Q2" s="24"/>
      <c r="R2" s="24"/>
      <c r="S2" s="58">
        <v>55443.58</v>
      </c>
      <c r="T2" s="24">
        <v>8580</v>
      </c>
      <c r="U2" s="24"/>
      <c r="V2" s="24"/>
      <c r="W2" s="24"/>
      <c r="X2" s="24"/>
      <c r="Y2" s="24"/>
      <c r="Z2" s="24"/>
    </row>
    <row r="3" spans="1:26" ht="12.75" customHeight="1">
      <c r="A3" s="174" t="s">
        <v>39</v>
      </c>
      <c r="B3" s="174"/>
      <c r="C3" s="174"/>
      <c r="D3" s="174"/>
      <c r="E3" s="174"/>
      <c r="F3" s="174"/>
      <c r="G3" s="174"/>
      <c r="H3" s="174"/>
      <c r="I3" s="174"/>
      <c r="J3" s="174"/>
      <c r="K3" s="174"/>
      <c r="L3" s="174"/>
      <c r="M3" s="24"/>
      <c r="N3" s="24"/>
      <c r="O3" s="24"/>
      <c r="P3" s="24"/>
      <c r="Q3" s="24"/>
      <c r="R3" s="24"/>
      <c r="S3" s="58">
        <v>95468.87</v>
      </c>
      <c r="T3" s="24">
        <v>5319.1993144493945</v>
      </c>
      <c r="U3" s="24"/>
      <c r="V3" s="24"/>
      <c r="W3" s="24"/>
      <c r="X3" s="24"/>
      <c r="Y3" s="24"/>
      <c r="Z3" s="24"/>
    </row>
    <row r="4" spans="1:26" ht="63.75" customHeight="1">
      <c r="A4" s="153" t="s">
        <v>40</v>
      </c>
      <c r="B4" s="56" t="s">
        <v>41</v>
      </c>
      <c r="C4" s="56" t="s">
        <v>42</v>
      </c>
      <c r="D4" s="56" t="s">
        <v>43</v>
      </c>
      <c r="E4" s="154" t="s">
        <v>44</v>
      </c>
      <c r="F4" s="154" t="s">
        <v>45</v>
      </c>
      <c r="G4" s="155" t="s">
        <v>46</v>
      </c>
      <c r="H4" s="155" t="s">
        <v>47</v>
      </c>
      <c r="I4" s="156" t="s">
        <v>48</v>
      </c>
      <c r="J4" s="56" t="s">
        <v>49</v>
      </c>
      <c r="K4" s="157" t="s">
        <v>50</v>
      </c>
      <c r="L4" s="56" t="s">
        <v>51</v>
      </c>
      <c r="M4" s="27"/>
      <c r="N4" s="27"/>
      <c r="O4" s="27"/>
      <c r="P4" s="27"/>
      <c r="Q4" s="27"/>
      <c r="R4" s="27"/>
      <c r="S4" s="59">
        <v>192495.13</v>
      </c>
      <c r="T4" s="27">
        <v>1360.0058509082205</v>
      </c>
      <c r="U4" s="27"/>
      <c r="V4" s="27"/>
      <c r="W4" s="27"/>
      <c r="X4" s="27"/>
      <c r="Y4" s="27"/>
      <c r="Z4" s="27"/>
    </row>
    <row r="5" spans="1:26" ht="12.75" customHeight="1">
      <c r="A5" s="25" t="s">
        <v>52</v>
      </c>
      <c r="B5" s="25">
        <f>C43</f>
        <v>71.2</v>
      </c>
      <c r="C5" s="95">
        <f>B16*$B$21</f>
        <v>264.98867588478385</v>
      </c>
      <c r="D5" s="50">
        <f>F43</f>
        <v>393366</v>
      </c>
      <c r="E5" s="51">
        <f>C5/D5</f>
        <v>6.7364407672443436E-4</v>
      </c>
      <c r="F5" s="112">
        <f>E43+$B$37</f>
        <v>20107.796541447366</v>
      </c>
      <c r="G5" s="144">
        <f>F5-F5</f>
        <v>0</v>
      </c>
      <c r="H5" s="52">
        <f>C5+C6+C7+C8</f>
        <v>1023.0073468630303</v>
      </c>
      <c r="I5" s="52">
        <f>(0-H5)*(0+0.5*(G5-0))</f>
        <v>0</v>
      </c>
      <c r="J5" s="53"/>
      <c r="K5" s="53"/>
      <c r="L5" s="53"/>
      <c r="M5" s="28"/>
      <c r="N5" s="28"/>
      <c r="O5" s="28"/>
      <c r="P5" s="28"/>
      <c r="Q5" s="29"/>
      <c r="R5" s="28"/>
      <c r="S5" s="60">
        <v>358202.92</v>
      </c>
      <c r="T5" s="28">
        <v>0</v>
      </c>
      <c r="U5" s="28"/>
      <c r="V5" s="28"/>
      <c r="W5" s="28"/>
      <c r="X5" s="28"/>
      <c r="Y5" s="28"/>
      <c r="Z5" s="28"/>
    </row>
    <row r="6" spans="1:26" ht="12.75" customHeight="1">
      <c r="A6" s="25" t="s">
        <v>53</v>
      </c>
      <c r="B6" s="25">
        <f t="shared" ref="B6:B8" si="0">C44</f>
        <v>122.6</v>
      </c>
      <c r="C6" s="95">
        <f>B17*$B$21</f>
        <v>116.77822163241088</v>
      </c>
      <c r="D6" s="50">
        <f>F44</f>
        <v>173353</v>
      </c>
      <c r="E6" s="51">
        <f>C6/D6</f>
        <v>6.7364407672443436E-4</v>
      </c>
      <c r="F6" s="112">
        <f>E44+$B$37</f>
        <v>29570.447415469756</v>
      </c>
      <c r="G6" s="144">
        <f>F6-$F$5</f>
        <v>9462.6508740223908</v>
      </c>
      <c r="H6" s="52">
        <f>D5*E6+D6*E7</f>
        <v>381.76689751719471</v>
      </c>
      <c r="I6" s="52">
        <f>(H5-H6)*(G5+0.5*(G6-G5))</f>
        <v>3033917.2492304407</v>
      </c>
      <c r="J6" s="53"/>
      <c r="K6" s="53"/>
      <c r="L6" s="53"/>
      <c r="M6" s="28"/>
      <c r="N6" s="30"/>
      <c r="O6" s="28"/>
      <c r="P6" s="28"/>
      <c r="Q6" s="29"/>
      <c r="R6" s="28"/>
      <c r="S6" s="28"/>
      <c r="T6" s="28"/>
      <c r="U6" s="28"/>
      <c r="V6" s="28"/>
      <c r="W6" s="28"/>
      <c r="X6" s="28"/>
      <c r="Y6" s="28"/>
      <c r="Z6" s="28"/>
    </row>
    <row r="7" spans="1:26" ht="13.5" customHeight="1">
      <c r="A7" s="25" t="s">
        <v>54</v>
      </c>
      <c r="B7" s="25">
        <f t="shared" si="0"/>
        <v>247.2</v>
      </c>
      <c r="C7" s="95">
        <f>B18*$B$21</f>
        <v>303.95629114698545</v>
      </c>
      <c r="D7" s="50">
        <f>F45</f>
        <v>451212</v>
      </c>
      <c r="E7" s="51">
        <f t="shared" ref="E7" si="1">C7/D7</f>
        <v>6.7364407672443425E-4</v>
      </c>
      <c r="F7" s="112">
        <f>E45+$B$37</f>
        <v>52509.091363002641</v>
      </c>
      <c r="G7" s="144">
        <f>F7-$F$5</f>
        <v>32401.294821555275</v>
      </c>
      <c r="H7" s="52">
        <f>D5*E7</f>
        <v>264.98867588478379</v>
      </c>
      <c r="I7" s="52">
        <f>(H6-H7)*(G6+0.5*(G7-G6))</f>
        <v>2444398.5644226922</v>
      </c>
      <c r="J7" s="53"/>
      <c r="K7" s="53"/>
      <c r="L7" s="53"/>
      <c r="M7" s="28"/>
      <c r="N7" s="30"/>
      <c r="O7" s="30"/>
      <c r="P7" s="28"/>
      <c r="Q7" s="29"/>
      <c r="R7" s="28"/>
      <c r="S7" s="28"/>
      <c r="T7" s="28"/>
      <c r="U7" s="28"/>
      <c r="V7" s="28"/>
      <c r="W7" s="28"/>
      <c r="X7" s="28"/>
      <c r="Y7" s="28"/>
      <c r="Z7" s="28"/>
    </row>
    <row r="8" spans="1:26" ht="12.75" customHeight="1">
      <c r="A8" s="25" t="s">
        <v>55</v>
      </c>
      <c r="B8" s="25">
        <f t="shared" si="0"/>
        <v>460</v>
      </c>
      <c r="C8" s="95">
        <f>B19*$B$21</f>
        <v>337.28415819885015</v>
      </c>
      <c r="D8" s="50">
        <f>F46</f>
        <v>500686</v>
      </c>
      <c r="E8" s="51">
        <v>0</v>
      </c>
      <c r="F8" s="112">
        <f>E46+$B$37</f>
        <v>91685.202374519489</v>
      </c>
      <c r="G8" s="144">
        <f>F8-$F$5</f>
        <v>71577.405833072116</v>
      </c>
      <c r="H8" s="52">
        <f>D5*E8</f>
        <v>0</v>
      </c>
      <c r="I8" s="52">
        <f>(H7-H8)*(G7+0.5*(G8-G7))</f>
        <v>13776589.103345007</v>
      </c>
      <c r="J8" s="57" t="s">
        <v>56</v>
      </c>
      <c r="K8" s="57"/>
      <c r="L8" s="53"/>
      <c r="M8" s="28"/>
      <c r="N8" s="30"/>
      <c r="O8" s="30"/>
      <c r="P8" s="28"/>
      <c r="Q8" s="29"/>
      <c r="R8" s="28"/>
      <c r="S8" s="28"/>
      <c r="T8" s="28"/>
      <c r="U8" s="28"/>
      <c r="V8" s="28"/>
      <c r="W8" s="28"/>
      <c r="X8" s="28"/>
      <c r="Y8" s="28"/>
      <c r="Z8" s="28"/>
    </row>
    <row r="9" spans="1:26" ht="13.5" customHeight="1">
      <c r="A9" s="25"/>
      <c r="B9" s="99" t="s">
        <v>57</v>
      </c>
      <c r="C9" s="111">
        <f>SUM(C5:C8)</f>
        <v>1023.0073468630303</v>
      </c>
      <c r="D9" s="25"/>
      <c r="E9" s="25"/>
      <c r="F9" s="25"/>
      <c r="G9" s="54"/>
      <c r="H9" s="54"/>
      <c r="I9" s="52">
        <f>SUM(I6:I8)</f>
        <v>19254904.916998141</v>
      </c>
      <c r="J9" s="49">
        <f>I9/H5</f>
        <v>18821.863768663789</v>
      </c>
      <c r="K9" s="55">
        <f>(B26*2)*365</f>
        <v>120450</v>
      </c>
      <c r="L9" s="55">
        <f>J9*K9</f>
        <v>2267093490.9355536</v>
      </c>
      <c r="M9" s="28"/>
      <c r="N9" s="30"/>
      <c r="O9" s="28"/>
      <c r="P9" s="28"/>
      <c r="Q9" s="29"/>
      <c r="R9" s="28"/>
      <c r="S9" s="28"/>
      <c r="T9" s="28"/>
      <c r="U9" s="28"/>
      <c r="V9" s="28"/>
      <c r="W9" s="28"/>
      <c r="X9" s="28"/>
      <c r="Y9" s="28"/>
      <c r="Z9" s="28"/>
    </row>
    <row r="10" spans="1:26" ht="12.75" customHeight="1">
      <c r="A10" s="175"/>
      <c r="B10" s="175"/>
      <c r="C10" s="175"/>
      <c r="D10" s="175"/>
      <c r="E10" s="175"/>
      <c r="F10" s="175"/>
      <c r="G10" s="175"/>
      <c r="H10" s="175"/>
      <c r="I10" s="175"/>
      <c r="J10" s="175"/>
      <c r="K10" s="175"/>
      <c r="L10" s="175"/>
      <c r="M10" s="24"/>
      <c r="N10" s="24"/>
      <c r="O10" s="24"/>
      <c r="P10" s="24"/>
      <c r="Q10" s="29"/>
      <c r="R10" s="24"/>
      <c r="S10" s="24"/>
      <c r="T10" s="24"/>
      <c r="U10" s="24"/>
      <c r="V10" s="24"/>
      <c r="W10" s="24"/>
      <c r="X10" s="24"/>
      <c r="Y10" s="24"/>
      <c r="Z10" s="24"/>
    </row>
    <row r="11" spans="1:26" ht="38.25" customHeight="1">
      <c r="A11" s="26" t="s">
        <v>58</v>
      </c>
      <c r="B11" s="26" t="s">
        <v>59</v>
      </c>
      <c r="C11" s="26" t="s">
        <v>60</v>
      </c>
      <c r="D11" s="26" t="s">
        <v>61</v>
      </c>
      <c r="E11" s="26" t="s">
        <v>62</v>
      </c>
      <c r="F11" s="26" t="s">
        <v>63</v>
      </c>
      <c r="G11" s="26" t="s">
        <v>64</v>
      </c>
      <c r="H11" s="191" t="s">
        <v>65</v>
      </c>
      <c r="I11" s="210"/>
      <c r="J11" s="210"/>
      <c r="K11" s="210"/>
      <c r="L11" s="211"/>
      <c r="M11" s="28"/>
      <c r="N11" s="28"/>
      <c r="O11" s="28"/>
      <c r="P11" s="28"/>
      <c r="Q11" s="28"/>
      <c r="R11" s="28"/>
      <c r="S11" s="28"/>
      <c r="T11" s="28"/>
      <c r="U11" s="28"/>
      <c r="V11" s="28"/>
      <c r="W11" s="28"/>
      <c r="X11" s="28"/>
      <c r="Y11" s="28"/>
      <c r="Z11" s="28"/>
    </row>
    <row r="12" spans="1:26" ht="12.75" customHeight="1">
      <c r="A12" s="89">
        <f>I56</f>
        <v>2779.8838170766176</v>
      </c>
      <c r="B12" s="88">
        <f>J56</f>
        <v>184.09826603156409</v>
      </c>
      <c r="C12" s="88">
        <f>D57</f>
        <v>18409.826603156409</v>
      </c>
      <c r="D12" s="31">
        <v>1000</v>
      </c>
      <c r="E12" s="31">
        <v>80</v>
      </c>
      <c r="F12" s="32">
        <f>D12/E12</f>
        <v>12.5</v>
      </c>
      <c r="G12" s="98">
        <f>J56*F12</f>
        <v>2301.2283253945511</v>
      </c>
      <c r="H12" s="212"/>
      <c r="I12" s="213"/>
      <c r="J12" s="213"/>
      <c r="K12" s="213"/>
      <c r="L12" s="214"/>
      <c r="M12" s="28"/>
      <c r="N12" s="28"/>
      <c r="O12" s="28"/>
      <c r="P12" s="28"/>
      <c r="Q12" s="28"/>
      <c r="R12" s="28"/>
      <c r="S12" s="28"/>
      <c r="T12" s="28"/>
      <c r="U12" s="28"/>
      <c r="V12" s="28"/>
      <c r="W12" s="28"/>
      <c r="X12" s="28"/>
      <c r="Y12" s="28"/>
      <c r="Z12" s="28"/>
    </row>
    <row r="13" spans="1:26" ht="12.75" customHeight="1">
      <c r="A13" s="24" t="s">
        <v>66</v>
      </c>
      <c r="B13" s="24"/>
      <c r="C13" s="24"/>
      <c r="D13" s="24"/>
      <c r="E13" s="24"/>
      <c r="F13" s="24"/>
      <c r="G13" s="24"/>
      <c r="H13" s="24"/>
      <c r="I13" s="24"/>
      <c r="J13" s="24"/>
      <c r="K13" s="24"/>
      <c r="L13" s="24"/>
      <c r="M13" s="24"/>
      <c r="N13" s="24"/>
      <c r="O13" s="24"/>
      <c r="P13" s="24"/>
      <c r="Q13" s="24"/>
      <c r="R13" s="24"/>
      <c r="S13" s="24"/>
      <c r="T13" s="24"/>
      <c r="U13" s="24"/>
      <c r="V13" s="24"/>
      <c r="W13" s="24"/>
      <c r="X13" s="24"/>
      <c r="Y13" s="24"/>
      <c r="Z13" s="24"/>
    </row>
    <row r="14" spans="1:26" ht="12.75" customHeight="1" thickBot="1">
      <c r="A14" s="24"/>
      <c r="B14" s="24"/>
      <c r="C14" s="24"/>
      <c r="D14" s="24"/>
      <c r="E14" s="24"/>
      <c r="F14" s="24"/>
      <c r="G14" s="24"/>
      <c r="H14" s="24"/>
      <c r="I14" s="24"/>
      <c r="J14" s="24"/>
      <c r="K14" s="24"/>
      <c r="L14" s="24"/>
      <c r="M14" s="24"/>
      <c r="N14" s="24"/>
      <c r="O14" s="24"/>
      <c r="P14" s="24"/>
      <c r="Q14" s="24"/>
      <c r="R14" s="24"/>
      <c r="S14" s="24"/>
      <c r="T14" s="24"/>
      <c r="U14" s="24"/>
      <c r="V14" s="24"/>
      <c r="W14" s="24"/>
      <c r="X14" s="24"/>
      <c r="Y14" s="24"/>
      <c r="Z14" s="24"/>
    </row>
    <row r="15" spans="1:26" ht="12.75" customHeight="1">
      <c r="A15" s="186" t="s">
        <v>67</v>
      </c>
      <c r="B15" s="187"/>
      <c r="C15" s="200" t="s">
        <v>68</v>
      </c>
      <c r="D15" s="24"/>
      <c r="E15" s="24"/>
      <c r="F15" s="24"/>
      <c r="G15" s="24"/>
      <c r="H15" s="24"/>
      <c r="I15" s="24"/>
      <c r="J15" s="24"/>
      <c r="K15" s="24"/>
      <c r="L15" s="24"/>
      <c r="M15" s="24"/>
      <c r="N15" s="24"/>
      <c r="O15" s="24"/>
      <c r="P15" s="24"/>
      <c r="Q15" s="24"/>
      <c r="R15" s="24"/>
      <c r="S15" s="24"/>
      <c r="T15" s="24"/>
      <c r="U15" s="24"/>
      <c r="V15" s="24"/>
      <c r="W15" s="24"/>
      <c r="X15" s="24"/>
      <c r="Y15" s="24"/>
      <c r="Z15" s="24"/>
    </row>
    <row r="16" spans="1:26" ht="12.75" customHeight="1">
      <c r="A16" s="93" t="str">
        <f>A5</f>
        <v>A. Usme, Bgta.</v>
      </c>
      <c r="B16" s="94">
        <f>D5*$B$29</f>
        <v>16.569825483679374</v>
      </c>
      <c r="C16" s="201"/>
      <c r="D16" s="24"/>
      <c r="E16" s="24"/>
      <c r="F16" s="24"/>
      <c r="G16" s="24"/>
      <c r="H16" s="24"/>
      <c r="I16" s="24"/>
      <c r="J16" s="24"/>
      <c r="K16" s="24"/>
      <c r="L16" s="24"/>
      <c r="M16" s="24"/>
      <c r="N16" s="24"/>
      <c r="O16" s="24"/>
      <c r="P16" s="24"/>
      <c r="Q16" s="24"/>
      <c r="R16" s="24"/>
      <c r="S16" s="24"/>
      <c r="T16" s="24"/>
      <c r="U16" s="24"/>
      <c r="V16" s="24"/>
      <c r="W16" s="24"/>
      <c r="X16" s="24"/>
      <c r="Y16" s="24"/>
      <c r="Z16" s="24"/>
    </row>
    <row r="17" spans="1:26" ht="12.75" customHeight="1">
      <c r="A17" s="93" t="str">
        <f>A6</f>
        <v>B. Chapinero, Bgta.</v>
      </c>
      <c r="B17" s="94">
        <f>D6*$B$29</f>
        <v>7.3021790319251556</v>
      </c>
      <c r="C17" s="201"/>
      <c r="D17" s="24"/>
      <c r="E17" s="24"/>
      <c r="F17" s="24"/>
      <c r="G17" s="24"/>
      <c r="H17" s="24"/>
      <c r="I17" s="24"/>
      <c r="J17" s="24"/>
      <c r="K17" s="24"/>
      <c r="L17" s="24"/>
      <c r="M17" s="24"/>
      <c r="N17" s="24"/>
      <c r="O17" s="24"/>
      <c r="P17" s="24"/>
      <c r="Q17" s="24"/>
      <c r="R17" s="24"/>
      <c r="S17" s="24"/>
      <c r="T17" s="24"/>
      <c r="U17" s="24"/>
      <c r="V17" s="24"/>
      <c r="W17" s="24"/>
      <c r="X17" s="24"/>
      <c r="Y17" s="24"/>
      <c r="Z17" s="24"/>
    </row>
    <row r="18" spans="1:26" ht="12.75" customHeight="1">
      <c r="A18" s="93" t="str">
        <f>A7</f>
        <v>C. Villavicencio</v>
      </c>
      <c r="B18" s="94">
        <f>D7*$B$29</f>
        <v>19.006482756877659</v>
      </c>
      <c r="C18" s="201"/>
      <c r="D18" s="24"/>
      <c r="E18" s="24"/>
      <c r="F18" s="24"/>
      <c r="G18" s="24"/>
      <c r="H18" s="24"/>
      <c r="I18" s="24"/>
      <c r="J18" s="24"/>
      <c r="K18" s="24"/>
      <c r="L18" s="24"/>
      <c r="M18" s="24"/>
      <c r="N18" s="24"/>
      <c r="O18" s="24"/>
      <c r="P18" s="24"/>
      <c r="Q18" s="24"/>
      <c r="R18" s="24"/>
      <c r="S18" s="24"/>
      <c r="T18" s="24"/>
      <c r="U18" s="24"/>
      <c r="V18" s="24"/>
      <c r="W18" s="24"/>
      <c r="X18" s="24"/>
      <c r="Y18" s="24"/>
      <c r="Z18" s="24"/>
    </row>
    <row r="19" spans="1:26" ht="12.75" customHeight="1">
      <c r="A19" s="93" t="str">
        <f>A8</f>
        <v>D. Ibagué</v>
      </c>
      <c r="B19" s="94">
        <f>D8*$B$29</f>
        <v>21.090484795639409</v>
      </c>
      <c r="C19" s="201"/>
      <c r="D19" s="24"/>
      <c r="E19" s="24"/>
      <c r="F19" s="24"/>
      <c r="G19" s="24"/>
      <c r="H19" s="24"/>
      <c r="I19" s="24"/>
      <c r="J19" s="24"/>
      <c r="K19" s="24"/>
      <c r="L19" s="24"/>
      <c r="M19" s="24"/>
      <c r="N19" s="24"/>
      <c r="O19" s="24"/>
      <c r="P19" s="24"/>
      <c r="Q19" s="24"/>
      <c r="R19" s="24"/>
      <c r="S19" s="24"/>
      <c r="T19" s="24"/>
      <c r="U19" s="24"/>
      <c r="V19" s="24"/>
      <c r="W19" s="24"/>
      <c r="X19" s="24"/>
      <c r="Y19" s="24"/>
      <c r="Z19" s="24"/>
    </row>
    <row r="20" spans="1:26" ht="12.75" customHeight="1">
      <c r="A20" s="92" t="s">
        <v>69</v>
      </c>
      <c r="B20" s="96">
        <f>SUM(B16:B19)</f>
        <v>63.968972068121602</v>
      </c>
      <c r="C20" s="201"/>
      <c r="D20" s="24"/>
      <c r="E20" s="24"/>
      <c r="F20" s="24"/>
      <c r="G20" s="24"/>
      <c r="H20" s="24"/>
      <c r="I20" s="24"/>
      <c r="J20" s="24"/>
      <c r="K20" s="24"/>
      <c r="L20" s="24"/>
      <c r="M20" s="24"/>
      <c r="N20" s="24"/>
      <c r="O20" s="24"/>
      <c r="P20" s="24"/>
      <c r="Q20" s="24"/>
      <c r="R20" s="24"/>
      <c r="S20" s="24"/>
      <c r="T20" s="24"/>
      <c r="U20" s="24"/>
      <c r="V20" s="24"/>
      <c r="W20" s="24"/>
      <c r="X20" s="24"/>
      <c r="Y20" s="24"/>
      <c r="Z20" s="24"/>
    </row>
    <row r="21" spans="1:26" ht="12.75" customHeight="1" thickBot="1">
      <c r="A21" s="90" t="s">
        <v>70</v>
      </c>
      <c r="B21" s="97">
        <f>AVERAGE(B16:B19)</f>
        <v>15.9922430170304</v>
      </c>
      <c r="C21" s="91"/>
      <c r="D21" s="24"/>
      <c r="E21" s="24"/>
      <c r="F21" s="24"/>
      <c r="G21" s="24"/>
      <c r="H21" s="24"/>
      <c r="I21" s="24"/>
      <c r="J21" s="24"/>
      <c r="K21" s="24"/>
      <c r="L21" s="24"/>
      <c r="M21" s="24"/>
      <c r="N21" s="24"/>
      <c r="O21" s="24"/>
      <c r="P21" s="24"/>
      <c r="Q21" s="24"/>
      <c r="R21" s="24"/>
      <c r="S21" s="24"/>
      <c r="T21" s="24"/>
      <c r="U21" s="24"/>
      <c r="V21" s="24"/>
      <c r="W21" s="24"/>
      <c r="X21" s="24"/>
      <c r="Y21" s="24"/>
      <c r="Z21" s="24"/>
    </row>
    <row r="22" spans="1:26" ht="12.75" customHeight="1">
      <c r="A22" s="24"/>
      <c r="B22" s="24"/>
      <c r="C22" s="24"/>
      <c r="D22" s="24"/>
      <c r="E22" s="24"/>
      <c r="F22" s="24"/>
      <c r="G22" s="24"/>
      <c r="H22" s="24"/>
      <c r="I22" s="24"/>
      <c r="J22" s="24"/>
      <c r="K22" s="24"/>
      <c r="L22" s="24"/>
      <c r="M22" s="24"/>
      <c r="N22" s="24"/>
      <c r="O22" s="24"/>
      <c r="P22" s="24"/>
      <c r="Q22" s="24"/>
      <c r="R22" s="24"/>
      <c r="S22" s="24"/>
      <c r="T22" s="24"/>
      <c r="U22" s="24"/>
      <c r="V22" s="24"/>
      <c r="W22" s="24"/>
      <c r="X22" s="24"/>
      <c r="Y22" s="24"/>
      <c r="Z22" s="24"/>
    </row>
    <row r="23" spans="1:26" ht="12.75" customHeight="1">
      <c r="A23" s="24"/>
      <c r="B23" s="24"/>
      <c r="C23" s="24"/>
      <c r="D23" s="24"/>
      <c r="E23" s="24"/>
      <c r="F23" s="24"/>
      <c r="G23" s="24"/>
      <c r="H23" s="24"/>
      <c r="I23" s="24"/>
      <c r="J23" s="24"/>
      <c r="K23" s="24"/>
      <c r="L23" s="24"/>
      <c r="M23" s="24"/>
      <c r="N23" s="24"/>
      <c r="O23" s="24"/>
      <c r="P23" s="24"/>
      <c r="Q23" s="24"/>
      <c r="R23" s="24"/>
      <c r="S23" s="24"/>
      <c r="T23" s="24"/>
      <c r="U23" s="24"/>
      <c r="V23" s="24"/>
      <c r="W23" s="24"/>
      <c r="X23" s="24"/>
      <c r="Y23" s="24"/>
      <c r="Z23" s="24"/>
    </row>
    <row r="24" spans="1:26" ht="12.75" customHeight="1">
      <c r="A24" s="39" t="s">
        <v>71</v>
      </c>
      <c r="B24" s="39" t="s">
        <v>72</v>
      </c>
      <c r="C24" s="39" t="s">
        <v>73</v>
      </c>
      <c r="D24" s="33"/>
      <c r="E24" s="33"/>
      <c r="F24" s="24"/>
      <c r="G24" s="24"/>
      <c r="H24" s="24"/>
      <c r="I24" s="24"/>
      <c r="J24" s="24"/>
      <c r="K24" s="24"/>
      <c r="L24" s="24"/>
      <c r="M24" s="24"/>
      <c r="N24" s="24"/>
      <c r="O24" s="24"/>
      <c r="P24" s="24"/>
      <c r="Q24" s="24"/>
      <c r="R24" s="24"/>
      <c r="S24" s="24"/>
      <c r="T24" s="24"/>
      <c r="U24" s="24"/>
      <c r="V24" s="24"/>
      <c r="W24" s="24"/>
      <c r="X24" s="24"/>
      <c r="Y24" s="24"/>
      <c r="Z24" s="24"/>
    </row>
    <row r="25" spans="1:26" ht="12.75" customHeight="1">
      <c r="A25" s="25" t="s">
        <v>8</v>
      </c>
      <c r="B25" s="108">
        <f>'Población Bogota DC y Mapa EJM'!O23</f>
        <v>7834167</v>
      </c>
      <c r="C25" s="110" t="s">
        <v>74</v>
      </c>
      <c r="D25" s="33"/>
      <c r="E25" s="33"/>
      <c r="F25" s="24"/>
      <c r="G25" s="24"/>
      <c r="H25" s="24"/>
      <c r="I25" s="24"/>
      <c r="J25" s="24"/>
      <c r="K25" s="24"/>
      <c r="L25" s="24"/>
      <c r="M25" s="24"/>
      <c r="N25" s="24"/>
      <c r="O25" s="24"/>
      <c r="P25" s="24"/>
      <c r="Q25" s="24"/>
      <c r="R25" s="24"/>
      <c r="S25" s="24"/>
      <c r="T25" s="24"/>
      <c r="U25" s="24"/>
      <c r="V25" s="24"/>
      <c r="W25" s="24"/>
      <c r="X25" s="24"/>
      <c r="Y25" s="24"/>
      <c r="Z25" s="24"/>
    </row>
    <row r="26" spans="1:26" ht="27.6" customHeight="1">
      <c r="A26" s="26" t="s">
        <v>75</v>
      </c>
      <c r="B26" s="150">
        <v>165</v>
      </c>
      <c r="C26" s="192" t="s">
        <v>76</v>
      </c>
      <c r="D26" s="192"/>
      <c r="E26" s="192"/>
      <c r="F26" s="24"/>
      <c r="G26" s="24"/>
      <c r="H26" s="24"/>
      <c r="I26" s="24"/>
      <c r="J26" s="24"/>
      <c r="K26" s="24"/>
      <c r="L26" s="24"/>
      <c r="M26" s="24"/>
      <c r="N26" s="24"/>
      <c r="O26" s="24"/>
      <c r="P26" s="24"/>
      <c r="Q26" s="24"/>
      <c r="R26" s="24"/>
      <c r="S26" s="24"/>
      <c r="T26" s="24"/>
      <c r="U26" s="24"/>
      <c r="V26" s="24"/>
      <c r="W26" s="24"/>
      <c r="X26" s="24"/>
      <c r="Y26" s="24"/>
      <c r="Z26" s="24"/>
    </row>
    <row r="27" spans="1:26" ht="27.6" customHeight="1">
      <c r="A27" s="148" t="s">
        <v>77</v>
      </c>
      <c r="B27" s="149">
        <f>B26*365</f>
        <v>60225</v>
      </c>
      <c r="C27" s="192"/>
      <c r="D27" s="192"/>
      <c r="E27" s="192"/>
      <c r="F27" s="24"/>
      <c r="G27" s="24"/>
      <c r="H27" s="24"/>
      <c r="I27" s="24"/>
      <c r="J27" s="24"/>
      <c r="K27" s="24"/>
      <c r="L27" s="24"/>
      <c r="M27" s="24"/>
      <c r="N27" s="24"/>
      <c r="O27" s="24"/>
      <c r="P27" s="24"/>
      <c r="Q27" s="24"/>
      <c r="R27" s="24"/>
      <c r="S27" s="24"/>
      <c r="T27" s="24"/>
      <c r="U27" s="24"/>
      <c r="V27" s="24"/>
      <c r="W27" s="24"/>
      <c r="X27" s="24"/>
      <c r="Y27" s="24"/>
      <c r="Z27" s="24"/>
    </row>
    <row r="28" spans="1:26" ht="24.6" customHeight="1">
      <c r="A28" s="26" t="s">
        <v>78</v>
      </c>
      <c r="B28" s="109">
        <f>B26/B25</f>
        <v>2.1061588296496615E-5</v>
      </c>
      <c r="C28" s="192"/>
      <c r="D28" s="192"/>
      <c r="E28" s="192"/>
      <c r="F28" s="24"/>
      <c r="G28" s="24"/>
      <c r="H28" s="24"/>
      <c r="I28" s="24"/>
      <c r="J28" s="24"/>
      <c r="K28" s="24"/>
      <c r="L28" s="24"/>
      <c r="M28" s="24"/>
      <c r="N28" s="24"/>
      <c r="O28" s="24"/>
      <c r="P28" s="24"/>
      <c r="Q28" s="24"/>
      <c r="R28" s="24"/>
      <c r="S28" s="24"/>
      <c r="T28" s="24"/>
      <c r="U28" s="24"/>
      <c r="V28" s="24"/>
      <c r="W28" s="24"/>
      <c r="X28" s="24"/>
      <c r="Y28" s="24"/>
      <c r="Z28" s="24"/>
    </row>
    <row r="29" spans="1:26" ht="24.6" customHeight="1">
      <c r="A29" s="146" t="s">
        <v>79</v>
      </c>
      <c r="B29" s="147">
        <f>B28*2</f>
        <v>4.2123176592993229E-5</v>
      </c>
      <c r="C29" s="192"/>
      <c r="D29" s="192"/>
      <c r="E29" s="192"/>
      <c r="F29" s="24"/>
      <c r="G29" s="24"/>
      <c r="H29" s="24"/>
      <c r="I29" s="24"/>
      <c r="J29" s="24"/>
      <c r="K29" s="24"/>
      <c r="L29" s="24"/>
      <c r="M29" s="24"/>
      <c r="N29" s="24"/>
      <c r="O29" s="24"/>
      <c r="P29" s="24"/>
      <c r="Q29" s="24"/>
      <c r="R29" s="24"/>
      <c r="S29" s="24"/>
      <c r="T29" s="24"/>
      <c r="U29" s="24"/>
      <c r="V29" s="24"/>
      <c r="W29" s="24"/>
      <c r="X29" s="24"/>
      <c r="Y29" s="24"/>
      <c r="Z29" s="24"/>
    </row>
    <row r="30" spans="1:26" ht="12.75" customHeight="1">
      <c r="A30" s="24"/>
      <c r="B30" s="24"/>
      <c r="C30" s="24"/>
      <c r="D30" s="24"/>
      <c r="E30" s="24"/>
      <c r="F30" s="24"/>
      <c r="G30" s="24"/>
      <c r="H30" s="24"/>
      <c r="I30" s="24"/>
      <c r="J30" s="24"/>
      <c r="K30" s="24"/>
      <c r="L30" s="24"/>
      <c r="M30" s="24"/>
      <c r="N30" s="24"/>
      <c r="O30" s="24"/>
      <c r="P30" s="24"/>
      <c r="Q30" s="24"/>
      <c r="R30" s="24"/>
      <c r="S30" s="24"/>
      <c r="T30" s="24"/>
      <c r="U30" s="24"/>
      <c r="V30" s="24"/>
      <c r="W30" s="24"/>
      <c r="X30" s="24"/>
      <c r="Y30" s="24"/>
      <c r="Z30" s="24"/>
    </row>
    <row r="31" spans="1:26" ht="12.75" customHeight="1" thickBot="1">
      <c r="A31" s="24"/>
      <c r="B31" s="24"/>
      <c r="C31" s="24"/>
      <c r="D31" s="24"/>
      <c r="E31" s="24"/>
      <c r="F31" s="24"/>
      <c r="G31" s="24"/>
      <c r="H31" s="24"/>
      <c r="I31" s="24"/>
      <c r="J31" s="24"/>
      <c r="K31" s="24"/>
      <c r="L31" s="24"/>
      <c r="M31" s="24"/>
      <c r="N31" s="24"/>
      <c r="O31" s="24"/>
      <c r="P31" s="24"/>
      <c r="Q31" s="24"/>
      <c r="R31" s="24"/>
      <c r="S31" s="24" t="s">
        <v>80</v>
      </c>
      <c r="T31" s="24"/>
      <c r="U31" s="24"/>
      <c r="V31" s="24"/>
      <c r="W31" s="24"/>
      <c r="X31" s="24"/>
      <c r="Y31" s="24"/>
      <c r="Z31" s="24"/>
    </row>
    <row r="32" spans="1:26" ht="12.75" customHeight="1">
      <c r="A32" s="186" t="s">
        <v>81</v>
      </c>
      <c r="B32" s="195">
        <f>B26*2</f>
        <v>330</v>
      </c>
      <c r="C32" s="24"/>
      <c r="D32" s="24"/>
      <c r="E32" s="24"/>
      <c r="F32" s="24"/>
      <c r="G32" s="24"/>
      <c r="H32" s="24"/>
      <c r="I32" s="24"/>
      <c r="J32" s="24"/>
      <c r="K32" s="24"/>
      <c r="L32" s="24"/>
      <c r="M32" s="24"/>
      <c r="N32" s="24"/>
      <c r="O32" s="24"/>
      <c r="P32" s="24"/>
      <c r="Q32" s="24"/>
      <c r="R32" s="24"/>
      <c r="S32" s="24"/>
      <c r="T32" s="24"/>
      <c r="U32" s="24"/>
      <c r="V32" s="24"/>
      <c r="W32" s="24"/>
      <c r="X32" s="24"/>
      <c r="Y32" s="24"/>
      <c r="Z32" s="24"/>
    </row>
    <row r="33" spans="1:26" ht="30" customHeight="1">
      <c r="A33" s="193"/>
      <c r="B33" s="196"/>
      <c r="C33" s="24"/>
      <c r="D33" s="24"/>
      <c r="E33" s="24"/>
      <c r="F33" s="24"/>
      <c r="G33" s="24"/>
      <c r="H33" s="24"/>
      <c r="I33" s="24"/>
      <c r="J33" s="24"/>
      <c r="K33" s="24"/>
      <c r="L33" s="24"/>
      <c r="M33" s="24"/>
      <c r="N33" s="24"/>
      <c r="O33" s="24"/>
      <c r="P33" s="24"/>
      <c r="Q33" s="24"/>
      <c r="R33" s="24"/>
      <c r="S33" s="24"/>
      <c r="T33" s="24"/>
      <c r="U33" s="24"/>
      <c r="V33" s="24"/>
      <c r="W33" s="24"/>
      <c r="X33" s="24"/>
      <c r="Y33" s="24"/>
      <c r="Z33" s="24"/>
    </row>
    <row r="34" spans="1:26" ht="12.75" customHeight="1" thickBot="1">
      <c r="A34" s="194"/>
      <c r="B34" s="197"/>
      <c r="C34" s="24"/>
      <c r="D34" s="24"/>
      <c r="E34" s="24"/>
      <c r="F34" s="24"/>
      <c r="G34" s="24"/>
      <c r="H34" s="24"/>
      <c r="I34" s="24"/>
      <c r="J34" s="24"/>
      <c r="K34" s="24"/>
      <c r="L34" s="24"/>
      <c r="M34" s="24"/>
      <c r="N34" s="24"/>
      <c r="O34" s="24"/>
      <c r="P34" s="24"/>
      <c r="Q34" s="24"/>
      <c r="R34" s="24"/>
      <c r="S34" s="24"/>
      <c r="T34" s="24"/>
      <c r="U34" s="24"/>
      <c r="V34" s="24"/>
      <c r="W34" s="24"/>
      <c r="X34" s="24"/>
      <c r="Y34" s="24"/>
      <c r="Z34" s="24"/>
    </row>
    <row r="35" spans="1:26" ht="12.75" customHeight="1">
      <c r="A35" s="33"/>
      <c r="B35" s="33"/>
      <c r="C35" s="27"/>
      <c r="D35" s="27"/>
      <c r="E35" s="27"/>
      <c r="F35" s="24"/>
      <c r="G35" s="24"/>
      <c r="H35" s="24"/>
      <c r="I35" s="33"/>
      <c r="J35" s="33"/>
      <c r="K35" s="33"/>
      <c r="L35" s="33"/>
      <c r="M35" s="33"/>
      <c r="N35" s="33"/>
      <c r="O35" s="33"/>
      <c r="P35" s="33"/>
      <c r="Q35" s="33"/>
      <c r="R35" s="33"/>
      <c r="S35" s="33"/>
      <c r="T35" s="33"/>
      <c r="U35" s="33"/>
      <c r="V35" s="33"/>
      <c r="W35" s="33"/>
      <c r="X35" s="33"/>
      <c r="Y35" s="33"/>
      <c r="Z35" s="33"/>
    </row>
    <row r="36" spans="1:26" ht="12.75" customHeight="1" thickBot="1">
      <c r="A36" s="33"/>
      <c r="B36" s="33"/>
      <c r="C36" s="27"/>
      <c r="D36" s="27"/>
      <c r="E36" s="27"/>
      <c r="F36" s="33"/>
      <c r="G36" s="33"/>
      <c r="H36" s="33"/>
      <c r="I36" s="33"/>
      <c r="J36" s="33"/>
      <c r="K36" s="33"/>
      <c r="L36" s="33"/>
      <c r="M36" s="33"/>
      <c r="N36" s="33"/>
      <c r="O36" s="33"/>
      <c r="P36" s="33"/>
      <c r="Q36" s="33"/>
      <c r="R36" s="33"/>
      <c r="S36" s="33"/>
      <c r="T36" s="33"/>
      <c r="U36" s="33"/>
      <c r="V36" s="33"/>
      <c r="W36" s="33"/>
      <c r="X36" s="33"/>
      <c r="Y36" s="33"/>
      <c r="Z36" s="33"/>
    </row>
    <row r="37" spans="1:26" ht="61.9" customHeight="1" thickBot="1">
      <c r="A37" s="142" t="s">
        <v>82</v>
      </c>
      <c r="B37" s="143">
        <f>Seguros!B2</f>
        <v>7000</v>
      </c>
      <c r="C37" s="198" t="s">
        <v>83</v>
      </c>
      <c r="D37" s="199"/>
      <c r="F37" s="24"/>
      <c r="G37" s="24"/>
      <c r="I37" s="33"/>
      <c r="J37" s="33"/>
      <c r="K37" s="33"/>
      <c r="L37" s="24"/>
      <c r="M37" s="24"/>
      <c r="N37" s="24"/>
      <c r="O37" s="24"/>
      <c r="P37" s="24"/>
      <c r="Q37" s="24"/>
      <c r="R37" s="24"/>
      <c r="S37" s="24"/>
      <c r="T37" s="24"/>
      <c r="U37" s="24"/>
      <c r="V37" s="24"/>
      <c r="W37" s="24"/>
      <c r="X37" s="24"/>
      <c r="Y37" s="24"/>
      <c r="Z37" s="24"/>
    </row>
    <row r="38" spans="1:26" ht="12.75" customHeight="1">
      <c r="A38" s="33"/>
      <c r="B38" s="33"/>
      <c r="C38" s="33"/>
      <c r="D38" s="33"/>
      <c r="E38" s="34"/>
      <c r="F38" s="34"/>
      <c r="G38" s="34"/>
      <c r="H38" s="34"/>
      <c r="I38" s="33"/>
      <c r="J38" s="33"/>
      <c r="K38" s="33"/>
      <c r="L38" s="33"/>
      <c r="M38" s="33"/>
      <c r="N38" s="33"/>
      <c r="O38" s="33"/>
      <c r="P38" s="33"/>
      <c r="Q38" s="33"/>
      <c r="R38" s="33"/>
      <c r="S38" s="33"/>
      <c r="T38" s="33"/>
      <c r="U38" s="33"/>
      <c r="V38" s="33"/>
      <c r="W38" s="33"/>
      <c r="X38" s="33"/>
      <c r="Y38" s="33"/>
      <c r="Z38" s="33"/>
    </row>
    <row r="39" spans="1:26" ht="12.75" customHeight="1">
      <c r="A39" s="145" t="s">
        <v>84</v>
      </c>
      <c r="B39" s="33"/>
      <c r="C39" s="33"/>
      <c r="D39" s="33"/>
      <c r="E39" s="34"/>
      <c r="F39" s="34"/>
      <c r="G39" s="34"/>
      <c r="H39" s="34"/>
      <c r="I39" s="33"/>
      <c r="J39" s="33"/>
      <c r="K39" s="33"/>
      <c r="L39" s="33"/>
      <c r="M39" s="33"/>
      <c r="N39" s="33"/>
      <c r="O39" s="33"/>
      <c r="P39" s="33"/>
      <c r="Q39" s="33"/>
      <c r="R39" s="33"/>
      <c r="S39" s="33"/>
      <c r="T39" s="33"/>
      <c r="U39" s="33"/>
      <c r="V39" s="33"/>
      <c r="W39" s="33"/>
      <c r="X39" s="33"/>
      <c r="Y39" s="33"/>
      <c r="Z39" s="33"/>
    </row>
    <row r="40" spans="1:26" ht="12.75" customHeight="1">
      <c r="A40" s="33"/>
      <c r="B40" s="33"/>
      <c r="C40" s="33"/>
      <c r="D40" s="33"/>
      <c r="E40" s="34"/>
      <c r="F40" s="34"/>
      <c r="G40" s="34"/>
      <c r="H40" s="34"/>
      <c r="I40" s="33"/>
      <c r="J40" s="33"/>
      <c r="K40" s="33"/>
      <c r="L40" s="33"/>
      <c r="M40" s="33"/>
      <c r="N40" s="33"/>
      <c r="O40" s="33"/>
      <c r="P40" s="33"/>
      <c r="Q40" s="33"/>
      <c r="R40" s="33"/>
      <c r="S40" s="33"/>
      <c r="T40" s="33"/>
      <c r="U40" s="33"/>
      <c r="V40" s="33"/>
      <c r="W40" s="33"/>
      <c r="X40" s="33"/>
      <c r="Y40" s="33"/>
      <c r="Z40" s="33"/>
    </row>
    <row r="41" spans="1:26" ht="12.75" customHeight="1">
      <c r="A41" s="38" t="s">
        <v>85</v>
      </c>
      <c r="B41" s="33"/>
      <c r="C41" s="33"/>
      <c r="D41" s="33"/>
      <c r="E41" s="34"/>
      <c r="F41" s="34"/>
      <c r="G41" s="34"/>
      <c r="H41" s="34"/>
      <c r="I41" s="33"/>
      <c r="J41" s="33"/>
      <c r="K41" s="33"/>
      <c r="L41" s="33"/>
      <c r="M41" s="188" t="s">
        <v>86</v>
      </c>
      <c r="N41" s="188"/>
      <c r="O41" s="188"/>
      <c r="P41" s="33"/>
      <c r="Q41" s="33"/>
      <c r="R41" s="33"/>
      <c r="S41" s="33"/>
      <c r="T41" s="33"/>
      <c r="U41" s="33"/>
      <c r="V41" s="33"/>
      <c r="W41" s="33"/>
      <c r="X41" s="33"/>
      <c r="Y41" s="33"/>
      <c r="Z41" s="33"/>
    </row>
    <row r="42" spans="1:26" ht="37.35" customHeight="1">
      <c r="A42" s="39" t="s">
        <v>87</v>
      </c>
      <c r="B42" s="39" t="s">
        <v>88</v>
      </c>
      <c r="C42" s="39" t="s">
        <v>89</v>
      </c>
      <c r="D42" s="39" t="s">
        <v>90</v>
      </c>
      <c r="E42" s="39" t="s">
        <v>91</v>
      </c>
      <c r="F42" s="39" t="s">
        <v>72</v>
      </c>
      <c r="G42" s="39" t="s">
        <v>73</v>
      </c>
      <c r="I42" s="33"/>
      <c r="J42" s="33"/>
      <c r="K42" s="33"/>
      <c r="L42" s="33"/>
      <c r="M42" s="189"/>
      <c r="N42" s="189"/>
      <c r="O42" s="189"/>
      <c r="P42" s="33"/>
      <c r="Q42" s="33"/>
      <c r="R42" s="33"/>
      <c r="S42" s="33"/>
      <c r="T42" s="33"/>
      <c r="U42" s="33"/>
      <c r="V42" s="33"/>
      <c r="W42" s="33"/>
      <c r="X42" s="33"/>
      <c r="Y42" s="33"/>
      <c r="Z42" s="33"/>
    </row>
    <row r="43" spans="1:26" ht="24.6" customHeight="1">
      <c r="A43" s="26" t="s">
        <v>92</v>
      </c>
      <c r="B43" s="25">
        <v>35.6</v>
      </c>
      <c r="C43" s="25">
        <f>B43*2</f>
        <v>71.2</v>
      </c>
      <c r="D43" s="140">
        <f>M53</f>
        <v>6553.8982707236819</v>
      </c>
      <c r="E43" s="113">
        <f>D43*2</f>
        <v>13107.796541447364</v>
      </c>
      <c r="F43" s="25">
        <v>393366</v>
      </c>
      <c r="G43" s="74" t="s">
        <v>74</v>
      </c>
      <c r="I43" s="33"/>
      <c r="J43" s="33"/>
      <c r="K43" s="33"/>
      <c r="L43" s="33"/>
      <c r="M43" s="190"/>
      <c r="N43" s="190"/>
      <c r="O43" s="190"/>
      <c r="P43" s="33"/>
      <c r="Q43" s="33"/>
      <c r="R43" s="33"/>
      <c r="S43" s="33"/>
      <c r="T43" s="33"/>
      <c r="U43" s="33"/>
      <c r="V43" s="33"/>
      <c r="W43" s="33"/>
      <c r="X43" s="33"/>
      <c r="Y43" s="33"/>
      <c r="Z43" s="33"/>
    </row>
    <row r="44" spans="1:26" ht="28.9" customHeight="1">
      <c r="A44" s="26" t="s">
        <v>93</v>
      </c>
      <c r="B44" s="25">
        <v>61.3</v>
      </c>
      <c r="C44" s="25">
        <f>B44*2</f>
        <v>122.6</v>
      </c>
      <c r="D44" s="140">
        <f>M54</f>
        <v>11285.223707734878</v>
      </c>
      <c r="E44" s="113">
        <f>D44*2</f>
        <v>22570.447415469756</v>
      </c>
      <c r="F44" s="25">
        <v>173353</v>
      </c>
      <c r="G44" s="74" t="s">
        <v>74</v>
      </c>
      <c r="H44" s="34"/>
      <c r="I44" s="33"/>
      <c r="J44" s="33"/>
      <c r="K44" s="33"/>
      <c r="L44" s="33"/>
      <c r="M44" s="33"/>
      <c r="N44" s="33"/>
      <c r="O44" s="33"/>
      <c r="P44" s="33"/>
      <c r="Q44" s="33"/>
      <c r="R44" s="33"/>
      <c r="S44" s="33"/>
      <c r="T44" s="33"/>
      <c r="U44" s="33"/>
      <c r="V44" s="33"/>
      <c r="W44" s="33"/>
      <c r="X44" s="33"/>
      <c r="Y44" s="33"/>
      <c r="Z44" s="33"/>
    </row>
    <row r="45" spans="1:26" ht="43.15" customHeight="1">
      <c r="A45" s="25" t="s">
        <v>94</v>
      </c>
      <c r="B45" s="25">
        <v>123.6</v>
      </c>
      <c r="C45" s="25">
        <f>B45*2</f>
        <v>247.2</v>
      </c>
      <c r="D45" s="140">
        <f>M55</f>
        <v>22754.54568150132</v>
      </c>
      <c r="E45" s="113">
        <f>D45*2</f>
        <v>45509.091363002641</v>
      </c>
      <c r="F45" s="25">
        <v>451212</v>
      </c>
      <c r="G45" s="74" t="s">
        <v>95</v>
      </c>
      <c r="H45" s="34"/>
      <c r="I45" s="33"/>
      <c r="J45" s="33"/>
      <c r="K45" s="33"/>
      <c r="L45" s="33"/>
      <c r="M45" s="33"/>
      <c r="N45" s="33"/>
      <c r="O45" s="33"/>
      <c r="P45" s="33"/>
      <c r="Q45" s="33"/>
      <c r="R45" s="33"/>
      <c r="S45" s="33"/>
      <c r="T45" s="33"/>
      <c r="U45" s="33"/>
      <c r="V45" s="33"/>
      <c r="W45" s="33"/>
      <c r="X45" s="33"/>
      <c r="Y45" s="33"/>
      <c r="Z45" s="33"/>
    </row>
    <row r="46" spans="1:26" ht="38.450000000000003" customHeight="1">
      <c r="A46" s="37" t="s">
        <v>96</v>
      </c>
      <c r="B46" s="37">
        <v>230</v>
      </c>
      <c r="C46" s="37">
        <f>B46*2</f>
        <v>460</v>
      </c>
      <c r="D46" s="141">
        <f>M56</f>
        <v>42342.601187259745</v>
      </c>
      <c r="E46" s="114">
        <f>D46*2</f>
        <v>84685.202374519489</v>
      </c>
      <c r="F46" s="37">
        <v>500686</v>
      </c>
      <c r="G46" s="75" t="s">
        <v>97</v>
      </c>
      <c r="H46" s="34"/>
      <c r="I46" s="33"/>
      <c r="J46" s="33"/>
      <c r="K46" s="33"/>
      <c r="L46" s="33"/>
      <c r="M46" s="33"/>
      <c r="N46" s="33"/>
      <c r="O46" s="33"/>
      <c r="P46" s="33"/>
      <c r="Q46" s="33"/>
      <c r="R46" s="33"/>
      <c r="S46" s="33"/>
      <c r="T46" s="33"/>
      <c r="U46" s="33"/>
      <c r="V46" s="33"/>
      <c r="W46" s="33"/>
      <c r="X46" s="33"/>
      <c r="Y46" s="33"/>
      <c r="Z46" s="33"/>
    </row>
    <row r="47" spans="1:26" ht="12.75" customHeight="1">
      <c r="A47" s="33"/>
      <c r="B47" s="33">
        <f>AVERAGE(B43:B46)</f>
        <v>112.625</v>
      </c>
      <c r="C47" s="33">
        <f>AVERAGE(C43:C46)</f>
        <v>225.25</v>
      </c>
      <c r="D47" s="33">
        <f>AVERAGE(D43:D46)</f>
        <v>20734.067211804904</v>
      </c>
      <c r="E47" s="34"/>
      <c r="F47" s="34"/>
      <c r="G47" s="34"/>
      <c r="H47" s="34"/>
      <c r="I47" s="33"/>
      <c r="J47" s="33"/>
      <c r="K47" s="33"/>
      <c r="L47" s="33"/>
      <c r="M47" s="33"/>
      <c r="N47" s="33"/>
      <c r="O47" s="33"/>
      <c r="P47" s="33"/>
      <c r="Q47" s="33"/>
      <c r="R47" s="33"/>
      <c r="S47" s="33"/>
      <c r="T47" s="33"/>
      <c r="U47" s="33"/>
      <c r="V47" s="33"/>
      <c r="W47" s="33"/>
      <c r="X47" s="33"/>
      <c r="Y47" s="33"/>
      <c r="Z47" s="33"/>
    </row>
    <row r="48" spans="1:26" ht="28.7" customHeight="1">
      <c r="A48" s="39" t="s">
        <v>98</v>
      </c>
      <c r="B48" s="39" t="s">
        <v>99</v>
      </c>
      <c r="C48" s="33"/>
      <c r="D48" s="33"/>
      <c r="E48" s="39" t="s">
        <v>100</v>
      </c>
      <c r="F48" s="34"/>
      <c r="G48" s="34"/>
      <c r="H48" s="34"/>
      <c r="I48" s="33"/>
      <c r="J48" s="33"/>
      <c r="K48" s="33"/>
      <c r="L48" s="33"/>
      <c r="M48" s="33"/>
      <c r="N48" s="33"/>
      <c r="O48" s="33"/>
      <c r="P48" s="33"/>
      <c r="Q48" s="33"/>
      <c r="R48" s="33"/>
      <c r="S48" s="33"/>
      <c r="T48" s="33"/>
      <c r="U48" s="33"/>
      <c r="V48" s="33"/>
      <c r="W48" s="33"/>
      <c r="X48" s="33"/>
      <c r="Y48" s="33"/>
      <c r="Z48" s="33"/>
    </row>
    <row r="49" spans="1:26" ht="12.75" customHeight="1">
      <c r="A49" s="87">
        <v>10523</v>
      </c>
      <c r="B49" s="40">
        <v>1.8</v>
      </c>
      <c r="C49" s="33"/>
      <c r="D49" s="33"/>
      <c r="E49" s="40">
        <v>7181469</v>
      </c>
      <c r="F49" s="73" t="s">
        <v>97</v>
      </c>
      <c r="G49" s="34"/>
      <c r="H49" s="34"/>
      <c r="I49" s="33"/>
      <c r="J49" s="33"/>
      <c r="K49" s="33"/>
      <c r="L49" s="33"/>
      <c r="M49" s="33"/>
      <c r="N49" s="33"/>
      <c r="O49" s="33"/>
      <c r="P49" s="33"/>
      <c r="Q49" s="33"/>
      <c r="R49" s="33"/>
      <c r="S49" s="33"/>
      <c r="T49" s="33"/>
      <c r="U49" s="33"/>
      <c r="V49" s="33"/>
      <c r="W49" s="33"/>
      <c r="X49" s="33"/>
      <c r="Y49" s="33"/>
      <c r="Z49" s="33"/>
    </row>
    <row r="50" spans="1:26" ht="12.75" customHeight="1" thickBot="1">
      <c r="A50" s="33"/>
      <c r="B50" s="33"/>
      <c r="C50" s="33"/>
      <c r="D50" s="33"/>
      <c r="E50" s="34"/>
      <c r="F50" s="34"/>
      <c r="G50" s="34"/>
      <c r="H50" s="34"/>
      <c r="I50" s="33"/>
      <c r="J50" s="33"/>
      <c r="K50" s="33"/>
      <c r="L50" s="33"/>
      <c r="M50" s="33"/>
      <c r="N50" s="33"/>
      <c r="O50" s="33"/>
      <c r="P50" s="33"/>
      <c r="Q50" s="33"/>
      <c r="R50" s="33"/>
      <c r="S50" s="33"/>
      <c r="T50" s="33"/>
      <c r="U50" s="33"/>
      <c r="V50" s="33"/>
      <c r="W50" s="33"/>
      <c r="X50" s="33"/>
      <c r="Y50" s="33"/>
      <c r="Z50" s="33"/>
    </row>
    <row r="51" spans="1:26" ht="12.75" customHeight="1">
      <c r="A51" s="33"/>
      <c r="B51" s="33"/>
      <c r="C51" s="33"/>
      <c r="D51" s="33"/>
      <c r="E51" s="34"/>
      <c r="F51" s="34"/>
      <c r="G51" s="176" t="s">
        <v>101</v>
      </c>
      <c r="H51" s="177"/>
      <c r="I51" s="178"/>
      <c r="J51" s="185" t="s">
        <v>102</v>
      </c>
      <c r="K51" s="33"/>
      <c r="L51" s="33"/>
      <c r="M51" s="33"/>
      <c r="N51" s="33"/>
      <c r="O51" s="33"/>
      <c r="P51" s="33"/>
      <c r="Q51" s="33"/>
      <c r="R51" s="33"/>
      <c r="S51" s="33"/>
      <c r="T51" s="33"/>
      <c r="U51" s="33"/>
      <c r="V51" s="33"/>
      <c r="W51" s="33"/>
      <c r="X51" s="33"/>
      <c r="Y51" s="33"/>
      <c r="Z51" s="33"/>
    </row>
    <row r="52" spans="1:26" ht="12.75" customHeight="1" thickBot="1">
      <c r="A52" s="39" t="s">
        <v>103</v>
      </c>
      <c r="B52" s="40" t="s">
        <v>104</v>
      </c>
      <c r="C52" s="73" t="s">
        <v>105</v>
      </c>
      <c r="D52" s="33"/>
      <c r="E52" s="34"/>
      <c r="F52" s="34"/>
      <c r="G52" s="179"/>
      <c r="H52" s="180"/>
      <c r="I52" s="181"/>
      <c r="J52" s="185"/>
      <c r="K52" s="33"/>
      <c r="L52" s="33"/>
      <c r="M52" s="33"/>
      <c r="N52" s="33"/>
      <c r="O52" s="33"/>
      <c r="P52" s="33"/>
      <c r="Q52" s="33"/>
      <c r="R52" s="33"/>
      <c r="S52" s="33"/>
      <c r="T52" s="33"/>
      <c r="U52" s="33"/>
      <c r="V52" s="33"/>
      <c r="W52" s="33"/>
      <c r="X52" s="33"/>
      <c r="Y52" s="33"/>
      <c r="Z52" s="33"/>
    </row>
    <row r="53" spans="1:26" ht="12.75" customHeight="1">
      <c r="A53" s="39" t="s">
        <v>99</v>
      </c>
      <c r="B53" s="40">
        <v>1.8</v>
      </c>
      <c r="C53" s="33"/>
      <c r="D53" s="33"/>
      <c r="E53" s="34"/>
      <c r="F53" s="34"/>
      <c r="G53" s="179"/>
      <c r="H53" s="180"/>
      <c r="I53" s="181"/>
      <c r="J53" s="185"/>
      <c r="K53" s="33"/>
      <c r="L53" s="44" t="s">
        <v>106</v>
      </c>
      <c r="M53" s="116">
        <f>J56*$B$43</f>
        <v>6553.8982707236819</v>
      </c>
      <c r="N53" s="33"/>
      <c r="O53" s="33"/>
      <c r="P53" s="33"/>
      <c r="Q53" s="33"/>
      <c r="R53" s="33"/>
      <c r="S53" s="33"/>
      <c r="T53" s="33"/>
      <c r="U53" s="33"/>
      <c r="V53" s="33"/>
      <c r="W53" s="33"/>
      <c r="X53" s="33"/>
      <c r="Y53" s="33"/>
      <c r="Z53" s="33"/>
    </row>
    <row r="54" spans="1:26" ht="12.75" customHeight="1">
      <c r="A54" s="39" t="s">
        <v>107</v>
      </c>
      <c r="B54" s="40">
        <v>7.4</v>
      </c>
      <c r="C54" s="33"/>
      <c r="D54" s="33"/>
      <c r="E54" s="34"/>
      <c r="F54" s="34"/>
      <c r="G54" s="179"/>
      <c r="H54" s="180"/>
      <c r="I54" s="181"/>
      <c r="J54" s="185"/>
      <c r="K54" s="33"/>
      <c r="L54" s="119" t="s">
        <v>108</v>
      </c>
      <c r="M54" s="117">
        <f>B44*$J$56</f>
        <v>11285.223707734878</v>
      </c>
      <c r="N54" s="33"/>
      <c r="O54" s="33"/>
      <c r="P54" s="33"/>
      <c r="Q54" s="33"/>
      <c r="R54" s="33"/>
      <c r="S54" s="33"/>
      <c r="T54" s="33"/>
      <c r="U54" s="33"/>
      <c r="V54" s="33"/>
      <c r="W54" s="33"/>
      <c r="X54" s="33"/>
      <c r="Y54" s="33"/>
      <c r="Z54" s="33"/>
    </row>
    <row r="55" spans="1:26" ht="28.9" customHeight="1" thickBot="1">
      <c r="A55" s="39" t="s">
        <v>109</v>
      </c>
      <c r="B55" s="40">
        <v>3.7854100000000002</v>
      </c>
      <c r="C55" s="73" t="s">
        <v>110</v>
      </c>
      <c r="D55" s="33"/>
      <c r="E55" s="34"/>
      <c r="F55" s="34"/>
      <c r="G55" s="182"/>
      <c r="H55" s="183"/>
      <c r="I55" s="184"/>
      <c r="J55" s="185"/>
      <c r="K55" s="33"/>
      <c r="L55" s="119" t="s">
        <v>111</v>
      </c>
      <c r="M55" s="117">
        <f>B45*$J$56</f>
        <v>22754.54568150132</v>
      </c>
      <c r="N55" s="33"/>
      <c r="O55" s="33"/>
      <c r="P55" s="33"/>
      <c r="Q55" s="33"/>
      <c r="R55" s="33"/>
      <c r="S55" s="33"/>
      <c r="T55" s="33"/>
      <c r="U55" s="33"/>
      <c r="V55" s="33"/>
      <c r="W55" s="33"/>
      <c r="X55" s="33"/>
      <c r="Y55" s="33"/>
      <c r="Z55" s="33"/>
    </row>
    <row r="56" spans="1:26" ht="40.9" customHeight="1" thickBot="1">
      <c r="A56" s="39" t="s">
        <v>112</v>
      </c>
      <c r="B56" s="87">
        <v>10523</v>
      </c>
      <c r="C56" s="73" t="s">
        <v>113</v>
      </c>
      <c r="D56" s="33"/>
      <c r="E56" s="34"/>
      <c r="F56" s="34"/>
      <c r="G56" s="34" t="s">
        <v>114</v>
      </c>
      <c r="H56" s="34">
        <v>15.1</v>
      </c>
      <c r="I56" s="84">
        <f>B57</f>
        <v>2779.8838170766176</v>
      </c>
      <c r="J56" s="85">
        <f>I56/H56</f>
        <v>184.09826603156409</v>
      </c>
      <c r="K56" s="77" t="s">
        <v>115</v>
      </c>
      <c r="L56" s="120" t="s">
        <v>116</v>
      </c>
      <c r="M56" s="118">
        <f>B46*$J$56</f>
        <v>42342.601187259745</v>
      </c>
      <c r="N56" s="33"/>
      <c r="O56" s="33"/>
      <c r="P56" s="33"/>
      <c r="Q56" s="33"/>
      <c r="R56" s="33"/>
      <c r="S56" s="33"/>
      <c r="T56" s="33"/>
      <c r="U56" s="33"/>
      <c r="V56" s="33"/>
      <c r="W56" s="33"/>
      <c r="X56" s="33"/>
      <c r="Y56" s="33"/>
      <c r="Z56" s="33"/>
    </row>
    <row r="57" spans="1:26" ht="35.450000000000003" customHeight="1">
      <c r="A57" s="39" t="s">
        <v>117</v>
      </c>
      <c r="B57" s="86">
        <f>B56/B55</f>
        <v>2779.8838170766176</v>
      </c>
      <c r="C57" s="39" t="s">
        <v>118</v>
      </c>
      <c r="D57" s="86">
        <f>J56*100</f>
        <v>18409.826603156409</v>
      </c>
      <c r="E57" s="34"/>
      <c r="F57" s="34"/>
      <c r="G57" s="34"/>
      <c r="H57" s="34"/>
      <c r="I57" s="33"/>
      <c r="J57" s="33"/>
      <c r="K57" s="33"/>
      <c r="L57" s="33"/>
      <c r="M57" s="33"/>
      <c r="N57" s="33"/>
      <c r="O57" s="33"/>
      <c r="P57" s="33"/>
      <c r="Q57" s="33"/>
      <c r="R57" s="33"/>
      <c r="S57" s="33"/>
      <c r="T57" s="33"/>
      <c r="U57" s="33"/>
      <c r="V57" s="33"/>
      <c r="W57" s="33"/>
      <c r="X57" s="33"/>
      <c r="Y57" s="33"/>
      <c r="Z57" s="33"/>
    </row>
    <row r="58" spans="1:26" ht="12.75" customHeight="1">
      <c r="A58" s="33"/>
      <c r="B58" s="62"/>
      <c r="C58" s="62"/>
      <c r="D58" s="62"/>
      <c r="E58" s="63"/>
      <c r="F58" s="63"/>
      <c r="G58" s="63"/>
      <c r="H58" s="63"/>
      <c r="I58" s="63"/>
      <c r="J58" s="63"/>
      <c r="K58" s="63"/>
      <c r="L58" s="63"/>
      <c r="M58" s="63"/>
      <c r="N58" s="63"/>
      <c r="O58" s="63"/>
      <c r="P58" s="63"/>
      <c r="Q58" s="63"/>
      <c r="R58" s="63"/>
      <c r="S58" s="63"/>
      <c r="T58" s="63"/>
      <c r="U58" s="63"/>
      <c r="V58" s="63"/>
      <c r="W58" s="63"/>
      <c r="X58" s="63"/>
      <c r="Y58" s="63"/>
      <c r="Z58" s="63"/>
    </row>
    <row r="59" spans="1:26" ht="12.75" customHeight="1">
      <c r="A59" s="33"/>
      <c r="B59" s="33"/>
      <c r="C59" s="73" t="s">
        <v>119</v>
      </c>
      <c r="D59" s="33"/>
      <c r="E59" s="24"/>
      <c r="F59" s="24"/>
      <c r="G59" s="24"/>
      <c r="H59" s="24"/>
      <c r="I59" s="24"/>
      <c r="J59" s="24"/>
      <c r="K59" s="24"/>
      <c r="L59" s="24"/>
      <c r="M59" s="24"/>
      <c r="N59" s="24"/>
      <c r="O59" s="24"/>
      <c r="P59" s="24"/>
      <c r="Q59" s="24"/>
      <c r="R59" s="24"/>
      <c r="S59" s="24"/>
      <c r="T59" s="24"/>
      <c r="U59" s="24"/>
      <c r="V59" s="24"/>
      <c r="W59" s="24"/>
      <c r="X59" s="24"/>
      <c r="Y59" s="24"/>
      <c r="Z59" s="24"/>
    </row>
    <row r="60" spans="1:26" ht="12.75" customHeight="1">
      <c r="A60" s="24"/>
      <c r="B60" s="24"/>
      <c r="C60" s="73" t="s">
        <v>110</v>
      </c>
      <c r="D60" s="24"/>
      <c r="E60" s="24"/>
      <c r="F60" s="24"/>
      <c r="G60" s="24"/>
      <c r="H60" s="24"/>
      <c r="I60" s="24"/>
      <c r="J60" s="24"/>
      <c r="K60" s="24"/>
      <c r="L60" s="24"/>
      <c r="M60" s="24"/>
      <c r="N60" s="24"/>
      <c r="O60" s="24"/>
      <c r="P60" s="24"/>
      <c r="Q60" s="24"/>
      <c r="R60" s="24"/>
      <c r="S60" s="24"/>
      <c r="T60" s="24"/>
      <c r="U60" s="24"/>
      <c r="V60" s="24"/>
      <c r="W60" s="24"/>
      <c r="X60" s="24"/>
      <c r="Y60" s="24"/>
      <c r="Z60" s="24"/>
    </row>
    <row r="61" spans="1:26" ht="12.75" customHeight="1">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row>
    <row r="62" spans="1:26" ht="12.75" customHeight="1">
      <c r="A62" s="24"/>
      <c r="B62" s="24"/>
      <c r="C62" s="24"/>
      <c r="D62" s="24"/>
      <c r="E62" s="24"/>
      <c r="F62" s="24"/>
      <c r="G62" s="24"/>
      <c r="H62" s="24"/>
      <c r="I62" s="24"/>
      <c r="J62" s="24"/>
      <c r="K62" s="24"/>
      <c r="L62" s="24"/>
      <c r="M62" s="24"/>
      <c r="N62" s="24"/>
      <c r="O62" s="24"/>
      <c r="P62" s="24"/>
      <c r="Q62" s="24"/>
      <c r="R62" s="24"/>
      <c r="S62" s="24"/>
      <c r="T62" s="24"/>
      <c r="U62" s="24"/>
      <c r="V62" s="24"/>
      <c r="W62" s="24"/>
      <c r="X62" s="24"/>
      <c r="Y62" s="24"/>
      <c r="Z62" s="24"/>
    </row>
    <row r="63" spans="1:26" ht="12.75" customHeight="1">
      <c r="A63" s="24"/>
      <c r="B63" s="24"/>
      <c r="C63" s="24"/>
      <c r="D63" s="24"/>
      <c r="E63" s="24"/>
      <c r="F63" s="24"/>
      <c r="G63" s="24"/>
      <c r="H63" s="24"/>
      <c r="I63" s="24"/>
      <c r="J63" s="24"/>
      <c r="K63" s="24"/>
      <c r="L63" s="24"/>
      <c r="M63" s="24"/>
      <c r="N63" s="24"/>
      <c r="O63" s="24"/>
      <c r="P63" s="24"/>
      <c r="Q63" s="24"/>
      <c r="R63" s="24"/>
      <c r="S63" s="24"/>
      <c r="T63" s="24"/>
      <c r="U63" s="24"/>
      <c r="V63" s="24"/>
      <c r="W63" s="24"/>
      <c r="X63" s="24"/>
      <c r="Y63" s="24"/>
      <c r="Z63" s="24"/>
    </row>
    <row r="64" spans="1:26" ht="12.75" customHeight="1">
      <c r="A64" s="24"/>
      <c r="B64" s="24"/>
      <c r="C64" s="24"/>
      <c r="D64" s="24"/>
      <c r="E64" s="24"/>
      <c r="F64" s="24"/>
      <c r="G64" s="24"/>
      <c r="H64" s="24"/>
      <c r="I64" s="24"/>
      <c r="J64" s="24"/>
      <c r="K64" s="24"/>
      <c r="L64" s="24"/>
      <c r="M64" s="24"/>
      <c r="N64" s="24"/>
      <c r="O64" s="24"/>
      <c r="P64" s="24"/>
      <c r="Q64" s="24"/>
      <c r="R64" s="24"/>
      <c r="S64" s="24"/>
      <c r="T64" s="24"/>
      <c r="U64" s="24"/>
      <c r="V64" s="24"/>
      <c r="W64" s="24"/>
      <c r="X64" s="24"/>
      <c r="Y64" s="24"/>
      <c r="Z64" s="24"/>
    </row>
    <row r="65" spans="1:26" ht="12.75" customHeight="1">
      <c r="A65" s="24"/>
      <c r="B65" s="24"/>
      <c r="C65" s="24"/>
      <c r="D65" s="24"/>
      <c r="E65" s="24"/>
      <c r="F65" s="24"/>
      <c r="G65" s="24"/>
      <c r="H65" s="24"/>
      <c r="I65" s="24"/>
      <c r="J65" s="24"/>
      <c r="K65" s="24"/>
      <c r="L65" s="24"/>
      <c r="M65" s="24"/>
      <c r="N65" s="24"/>
      <c r="O65" s="24"/>
      <c r="P65" s="24"/>
      <c r="Q65" s="24"/>
      <c r="R65" s="24"/>
      <c r="S65" s="24"/>
      <c r="T65" s="24"/>
      <c r="U65" s="24"/>
      <c r="V65" s="24"/>
      <c r="W65" s="24"/>
      <c r="X65" s="24"/>
      <c r="Y65" s="24"/>
      <c r="Z65" s="24"/>
    </row>
    <row r="66" spans="1:26" ht="12.75" customHeight="1">
      <c r="A66" s="24"/>
      <c r="B66" s="24"/>
      <c r="C66" s="24"/>
      <c r="D66" s="24"/>
      <c r="E66" s="24"/>
      <c r="F66" s="24"/>
      <c r="G66" s="24"/>
      <c r="H66" s="24"/>
      <c r="I66" s="24"/>
      <c r="J66" s="24"/>
      <c r="K66" s="24"/>
      <c r="L66" s="24"/>
      <c r="M66" s="24"/>
      <c r="N66" s="24"/>
      <c r="O66" s="24"/>
      <c r="P66" s="24"/>
      <c r="Q66" s="24"/>
      <c r="R66" s="24"/>
      <c r="S66" s="24"/>
      <c r="T66" s="24"/>
      <c r="U66" s="24"/>
      <c r="V66" s="24"/>
      <c r="W66" s="24"/>
      <c r="X66" s="24"/>
      <c r="Y66" s="24"/>
      <c r="Z66" s="24"/>
    </row>
    <row r="67" spans="1:26" ht="12.75" customHeight="1">
      <c r="A67" s="24"/>
      <c r="B67" s="24"/>
      <c r="C67" s="24"/>
      <c r="D67" s="24"/>
      <c r="E67" s="24"/>
      <c r="F67" s="24"/>
      <c r="G67" s="24"/>
      <c r="H67" s="24"/>
      <c r="I67" s="24"/>
      <c r="J67" s="24"/>
      <c r="K67" s="24"/>
      <c r="L67" s="24"/>
      <c r="M67" s="24"/>
      <c r="N67" s="24"/>
      <c r="O67" s="24"/>
      <c r="P67" s="24"/>
      <c r="Q67" s="24"/>
      <c r="R67" s="24"/>
      <c r="S67" s="24"/>
      <c r="T67" s="24"/>
      <c r="U67" s="24"/>
      <c r="V67" s="24"/>
      <c r="W67" s="24"/>
      <c r="X67" s="24"/>
      <c r="Y67" s="24"/>
      <c r="Z67" s="24"/>
    </row>
    <row r="68" spans="1:26" ht="12.75" customHeight="1">
      <c r="A68" s="24"/>
      <c r="B68" s="24"/>
      <c r="C68" s="24"/>
      <c r="D68" s="24"/>
      <c r="E68" s="24"/>
      <c r="F68" s="24"/>
      <c r="G68" s="24"/>
      <c r="H68" s="24"/>
      <c r="I68" s="24"/>
      <c r="J68" s="24"/>
      <c r="K68" s="24"/>
      <c r="L68" s="24"/>
      <c r="M68" s="24"/>
      <c r="N68" s="24"/>
      <c r="O68" s="24"/>
      <c r="P68" s="24"/>
      <c r="Q68" s="24"/>
      <c r="R68" s="24"/>
      <c r="S68" s="24"/>
      <c r="T68" s="24"/>
      <c r="U68" s="24"/>
      <c r="V68" s="24"/>
      <c r="W68" s="24"/>
      <c r="X68" s="24"/>
      <c r="Y68" s="24"/>
      <c r="Z68" s="24"/>
    </row>
    <row r="69" spans="1:26" ht="12.75" customHeight="1">
      <c r="A69" s="24"/>
      <c r="B69" s="24"/>
      <c r="C69" s="24"/>
      <c r="D69" s="24"/>
      <c r="E69" s="24"/>
      <c r="F69" s="24"/>
      <c r="G69" s="24"/>
      <c r="H69" s="24"/>
      <c r="I69" s="24"/>
      <c r="J69" s="24"/>
      <c r="K69" s="24"/>
      <c r="L69" s="24"/>
      <c r="M69" s="24"/>
      <c r="N69" s="24"/>
      <c r="O69" s="24"/>
      <c r="P69" s="24"/>
      <c r="Q69" s="24"/>
      <c r="R69" s="24"/>
      <c r="S69" s="24"/>
      <c r="T69" s="24"/>
      <c r="U69" s="24"/>
      <c r="V69" s="24"/>
      <c r="W69" s="24"/>
      <c r="X69" s="24"/>
      <c r="Y69" s="24"/>
      <c r="Z69" s="24"/>
    </row>
    <row r="70" spans="1:26" ht="12.75" customHeight="1">
      <c r="A70" s="24"/>
      <c r="B70" s="24"/>
      <c r="C70" s="24"/>
      <c r="D70" s="24"/>
      <c r="E70" s="24"/>
      <c r="F70" s="24"/>
      <c r="G70" s="24"/>
      <c r="H70" s="24"/>
      <c r="I70" s="24"/>
      <c r="J70" s="24"/>
      <c r="K70" s="24"/>
      <c r="L70" s="24"/>
      <c r="M70" s="24"/>
      <c r="N70" s="24"/>
      <c r="O70" s="24"/>
      <c r="P70" s="24"/>
      <c r="Q70" s="24"/>
      <c r="R70" s="24"/>
      <c r="S70" s="24"/>
      <c r="T70" s="24"/>
      <c r="U70" s="24"/>
      <c r="V70" s="24"/>
      <c r="W70" s="24"/>
      <c r="X70" s="24"/>
      <c r="Y70" s="24"/>
      <c r="Z70" s="24"/>
    </row>
    <row r="71" spans="1:26" ht="12.75" customHeight="1">
      <c r="A71" s="24"/>
      <c r="B71" s="24"/>
      <c r="C71" s="24"/>
      <c r="D71" s="24"/>
      <c r="E71" s="24"/>
      <c r="F71" s="24"/>
      <c r="G71" s="24"/>
      <c r="H71" s="24"/>
      <c r="I71" s="24"/>
      <c r="J71" s="24"/>
      <c r="K71" s="24"/>
      <c r="L71" s="24"/>
      <c r="M71" s="24"/>
      <c r="N71" s="24"/>
      <c r="O71" s="24"/>
      <c r="P71" s="24"/>
      <c r="Q71" s="24"/>
      <c r="R71" s="24"/>
      <c r="S71" s="24"/>
      <c r="T71" s="24"/>
      <c r="U71" s="24"/>
      <c r="V71" s="24"/>
      <c r="W71" s="24"/>
      <c r="X71" s="24"/>
      <c r="Y71" s="24"/>
      <c r="Z71" s="24"/>
    </row>
    <row r="72" spans="1:26" ht="12.75" customHeight="1">
      <c r="A72" s="24"/>
      <c r="B72" s="24"/>
      <c r="C72" s="24"/>
      <c r="D72" s="24"/>
      <c r="E72" s="24"/>
      <c r="F72" s="24"/>
      <c r="G72" s="24"/>
      <c r="H72" s="24"/>
      <c r="I72" s="24"/>
      <c r="J72" s="24"/>
      <c r="K72" s="24"/>
      <c r="L72" s="24"/>
      <c r="M72" s="24"/>
      <c r="N72" s="24"/>
      <c r="O72" s="24"/>
      <c r="P72" s="24"/>
      <c r="Q72" s="24"/>
      <c r="R72" s="24"/>
      <c r="S72" s="24"/>
      <c r="T72" s="24"/>
      <c r="U72" s="24"/>
      <c r="V72" s="24"/>
      <c r="W72" s="24"/>
      <c r="X72" s="24"/>
      <c r="Y72" s="24"/>
      <c r="Z72" s="24"/>
    </row>
    <row r="73" spans="1:26" ht="12.75" customHeight="1">
      <c r="A73" s="24"/>
      <c r="B73" s="24"/>
      <c r="C73" s="24"/>
      <c r="D73" s="24"/>
      <c r="E73" s="24"/>
      <c r="F73" s="24"/>
      <c r="G73" s="24"/>
      <c r="H73" s="24"/>
      <c r="I73" s="24"/>
      <c r="J73" s="24"/>
      <c r="K73" s="24"/>
      <c r="L73" s="24"/>
      <c r="M73" s="24"/>
      <c r="N73" s="24"/>
      <c r="O73" s="24"/>
      <c r="P73" s="24"/>
      <c r="Q73" s="24"/>
      <c r="R73" s="24"/>
      <c r="S73" s="24"/>
      <c r="T73" s="24"/>
      <c r="U73" s="24"/>
      <c r="V73" s="24"/>
      <c r="W73" s="24"/>
      <c r="X73" s="24"/>
      <c r="Y73" s="24"/>
      <c r="Z73" s="24"/>
    </row>
    <row r="74" spans="1:26" ht="12.75" customHeight="1">
      <c r="A74" s="24"/>
      <c r="B74" s="24"/>
      <c r="C74" s="24"/>
      <c r="D74" s="24"/>
      <c r="E74" s="24"/>
      <c r="F74" s="24"/>
      <c r="G74" s="24"/>
      <c r="H74" s="24"/>
      <c r="I74" s="24"/>
      <c r="J74" s="24"/>
      <c r="K74" s="24"/>
      <c r="L74" s="24"/>
      <c r="M74" s="24"/>
      <c r="N74" s="24"/>
      <c r="O74" s="24"/>
      <c r="P74" s="24"/>
      <c r="Q74" s="24"/>
      <c r="R74" s="24"/>
      <c r="S74" s="24"/>
      <c r="T74" s="24"/>
      <c r="U74" s="24"/>
      <c r="V74" s="24"/>
      <c r="W74" s="24"/>
      <c r="X74" s="24"/>
      <c r="Y74" s="24"/>
      <c r="Z74" s="24"/>
    </row>
    <row r="75" spans="1:26" ht="12.75" customHeight="1">
      <c r="A75" s="24"/>
      <c r="B75" s="24"/>
      <c r="C75" s="24"/>
      <c r="D75" s="24"/>
      <c r="E75" s="24"/>
      <c r="F75" s="24"/>
      <c r="G75" s="24"/>
      <c r="H75" s="24"/>
      <c r="I75" s="24"/>
      <c r="J75" s="24"/>
      <c r="K75" s="24"/>
      <c r="L75" s="24"/>
      <c r="M75" s="24"/>
      <c r="N75" s="24"/>
      <c r="O75" s="24"/>
      <c r="P75" s="24"/>
      <c r="Q75" s="24"/>
      <c r="R75" s="24"/>
      <c r="S75" s="24"/>
      <c r="T75" s="24"/>
      <c r="U75" s="24"/>
      <c r="V75" s="24"/>
      <c r="W75" s="24"/>
      <c r="X75" s="24"/>
      <c r="Y75" s="24"/>
      <c r="Z75" s="24"/>
    </row>
    <row r="76" spans="1:26" ht="12.75" customHeight="1">
      <c r="A76" s="24"/>
      <c r="B76" s="24"/>
      <c r="C76" s="24"/>
      <c r="D76" s="24"/>
      <c r="E76" s="24"/>
      <c r="F76" s="24"/>
      <c r="G76" s="24"/>
      <c r="H76" s="24"/>
      <c r="I76" s="24"/>
      <c r="J76" s="24"/>
      <c r="K76" s="24"/>
      <c r="L76" s="24"/>
      <c r="M76" s="24"/>
      <c r="N76" s="24"/>
      <c r="O76" s="24"/>
      <c r="P76" s="24"/>
      <c r="Q76" s="24"/>
      <c r="R76" s="24"/>
      <c r="S76" s="24"/>
      <c r="T76" s="24"/>
      <c r="U76" s="24"/>
      <c r="V76" s="24"/>
      <c r="W76" s="24"/>
      <c r="X76" s="24"/>
      <c r="Y76" s="24"/>
      <c r="Z76" s="24"/>
    </row>
    <row r="77" spans="1:26" ht="12.75" customHeight="1">
      <c r="A77" s="24"/>
      <c r="B77" s="24"/>
      <c r="C77" s="24"/>
      <c r="D77" s="24"/>
      <c r="E77" s="24"/>
      <c r="F77" s="24"/>
      <c r="G77" s="24"/>
      <c r="H77" s="24"/>
      <c r="I77" s="24"/>
      <c r="J77" s="24"/>
      <c r="K77" s="24"/>
      <c r="L77" s="24"/>
      <c r="M77" s="24"/>
      <c r="N77" s="24"/>
      <c r="O77" s="24"/>
      <c r="P77" s="24"/>
      <c r="Q77" s="24"/>
      <c r="R77" s="24"/>
      <c r="S77" s="24"/>
      <c r="T77" s="24"/>
      <c r="U77" s="24"/>
      <c r="V77" s="24"/>
      <c r="W77" s="24"/>
      <c r="X77" s="24"/>
      <c r="Y77" s="24"/>
      <c r="Z77" s="24"/>
    </row>
    <row r="78" spans="1:26" ht="12.75" customHeight="1">
      <c r="A78" s="24"/>
      <c r="B78" s="24"/>
      <c r="C78" s="24"/>
      <c r="D78" s="24"/>
      <c r="E78" s="24"/>
      <c r="F78" s="24"/>
      <c r="G78" s="24"/>
      <c r="H78" s="24"/>
      <c r="I78" s="24"/>
      <c r="J78" s="24"/>
      <c r="K78" s="24"/>
      <c r="L78" s="24"/>
      <c r="M78" s="24"/>
      <c r="N78" s="24"/>
      <c r="O78" s="24"/>
      <c r="P78" s="24"/>
      <c r="Q78" s="24"/>
      <c r="R78" s="24"/>
      <c r="S78" s="24"/>
      <c r="T78" s="24"/>
      <c r="U78" s="24"/>
      <c r="V78" s="24"/>
      <c r="W78" s="24"/>
      <c r="X78" s="24"/>
      <c r="Y78" s="24"/>
      <c r="Z78" s="24"/>
    </row>
    <row r="79" spans="1:26" ht="12.75" customHeight="1">
      <c r="A79" s="24"/>
      <c r="B79" s="24"/>
      <c r="C79" s="24"/>
      <c r="D79" s="24"/>
      <c r="E79" s="24"/>
      <c r="F79" s="24"/>
      <c r="G79" s="24"/>
      <c r="H79" s="24"/>
      <c r="I79" s="24"/>
      <c r="J79" s="24"/>
      <c r="K79" s="24"/>
      <c r="L79" s="24"/>
      <c r="M79" s="24"/>
      <c r="N79" s="24"/>
      <c r="O79" s="24"/>
      <c r="P79" s="24"/>
      <c r="Q79" s="24"/>
      <c r="R79" s="24"/>
      <c r="S79" s="24"/>
      <c r="T79" s="24"/>
      <c r="U79" s="24"/>
      <c r="V79" s="24"/>
      <c r="W79" s="24"/>
      <c r="X79" s="24"/>
      <c r="Y79" s="24"/>
      <c r="Z79" s="24"/>
    </row>
    <row r="80" spans="1:26" ht="12.75" customHeight="1">
      <c r="A80" s="24"/>
      <c r="B80" s="24"/>
      <c r="C80" s="24"/>
      <c r="D80" s="24"/>
      <c r="E80" s="24"/>
      <c r="F80" s="24"/>
      <c r="G80" s="24"/>
      <c r="H80" s="24"/>
      <c r="I80" s="24"/>
      <c r="J80" s="24"/>
      <c r="K80" s="24"/>
      <c r="L80" s="24"/>
      <c r="M80" s="24"/>
      <c r="N80" s="24"/>
      <c r="O80" s="24"/>
      <c r="P80" s="24"/>
      <c r="Q80" s="24"/>
      <c r="R80" s="24"/>
      <c r="S80" s="24"/>
      <c r="T80" s="24"/>
      <c r="U80" s="24"/>
      <c r="V80" s="24"/>
      <c r="W80" s="24"/>
      <c r="X80" s="24"/>
      <c r="Y80" s="24"/>
      <c r="Z80" s="24"/>
    </row>
    <row r="81" spans="1:26" ht="12.75" customHeight="1">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row>
    <row r="82" spans="1:26" ht="12.75" customHeight="1">
      <c r="A82" s="24"/>
      <c r="B82" s="24"/>
      <c r="C82" s="24"/>
      <c r="D82" s="24"/>
      <c r="E82" s="24"/>
      <c r="F82" s="24"/>
      <c r="G82" s="24"/>
      <c r="H82" s="24"/>
      <c r="I82" s="24"/>
      <c r="J82" s="24"/>
      <c r="K82" s="24"/>
      <c r="L82" s="24"/>
      <c r="M82" s="24"/>
      <c r="N82" s="24"/>
      <c r="O82" s="24"/>
      <c r="P82" s="24"/>
      <c r="Q82" s="24"/>
      <c r="R82" s="24"/>
      <c r="S82" s="24"/>
      <c r="T82" s="24"/>
      <c r="U82" s="24"/>
      <c r="V82" s="24"/>
      <c r="W82" s="24"/>
      <c r="X82" s="24"/>
      <c r="Y82" s="24"/>
      <c r="Z82" s="24"/>
    </row>
    <row r="83" spans="1:26" ht="12.75" customHeight="1">
      <c r="A83" s="24"/>
      <c r="B83" s="24"/>
      <c r="C83" s="24"/>
      <c r="D83" s="24"/>
      <c r="E83" s="24"/>
      <c r="F83" s="24"/>
      <c r="G83" s="24"/>
      <c r="H83" s="24"/>
      <c r="I83" s="24"/>
      <c r="J83" s="24"/>
      <c r="K83" s="24"/>
      <c r="L83" s="24"/>
      <c r="M83" s="24"/>
      <c r="N83" s="24"/>
      <c r="O83" s="24"/>
      <c r="P83" s="24"/>
      <c r="Q83" s="24"/>
      <c r="R83" s="24"/>
      <c r="S83" s="24"/>
      <c r="T83" s="24"/>
      <c r="U83" s="24"/>
      <c r="V83" s="24"/>
      <c r="W83" s="24"/>
      <c r="X83" s="24"/>
      <c r="Y83" s="24"/>
      <c r="Z83" s="24"/>
    </row>
    <row r="84" spans="1:26" ht="12.75" customHeight="1">
      <c r="A84" s="24"/>
      <c r="B84" s="24"/>
      <c r="C84" s="24"/>
      <c r="D84" s="24"/>
      <c r="E84" s="24"/>
      <c r="F84" s="24"/>
      <c r="G84" s="24"/>
      <c r="H84" s="24"/>
      <c r="I84" s="24"/>
      <c r="J84" s="24"/>
      <c r="K84" s="24"/>
      <c r="L84" s="24"/>
      <c r="M84" s="24"/>
      <c r="N84" s="24"/>
      <c r="O84" s="24"/>
      <c r="P84" s="24"/>
      <c r="Q84" s="24"/>
      <c r="R84" s="24"/>
      <c r="S84" s="24"/>
      <c r="T84" s="24"/>
      <c r="U84" s="24"/>
      <c r="V84" s="24"/>
      <c r="W84" s="24"/>
      <c r="X84" s="24"/>
      <c r="Y84" s="24"/>
      <c r="Z84" s="24"/>
    </row>
    <row r="85" spans="1:26" ht="12.75" customHeight="1">
      <c r="A85" s="24"/>
      <c r="B85" s="24"/>
      <c r="C85" s="24"/>
      <c r="D85" s="24"/>
      <c r="E85" s="24"/>
      <c r="F85" s="24"/>
      <c r="G85" s="24"/>
      <c r="H85" s="24"/>
      <c r="I85" s="24"/>
      <c r="J85" s="24"/>
      <c r="K85" s="24"/>
      <c r="L85" s="24"/>
      <c r="M85" s="24"/>
      <c r="N85" s="24"/>
      <c r="O85" s="24"/>
      <c r="P85" s="24"/>
      <c r="Q85" s="24"/>
      <c r="R85" s="24"/>
      <c r="S85" s="24"/>
      <c r="T85" s="24"/>
      <c r="U85" s="24"/>
      <c r="V85" s="24"/>
      <c r="W85" s="24"/>
      <c r="X85" s="24"/>
      <c r="Y85" s="24"/>
      <c r="Z85" s="24"/>
    </row>
    <row r="86" spans="1:26" ht="12.75" customHeight="1">
      <c r="A86" s="24"/>
      <c r="B86" s="24"/>
      <c r="C86" s="24"/>
      <c r="D86" s="24"/>
      <c r="E86" s="24"/>
      <c r="F86" s="24"/>
      <c r="G86" s="24"/>
      <c r="H86" s="24"/>
      <c r="I86" s="24"/>
      <c r="J86" s="24"/>
      <c r="K86" s="24"/>
      <c r="L86" s="24"/>
      <c r="M86" s="24"/>
      <c r="N86" s="24"/>
      <c r="O86" s="24"/>
      <c r="P86" s="24"/>
      <c r="Q86" s="24"/>
      <c r="R86" s="24"/>
      <c r="S86" s="24"/>
      <c r="T86" s="24"/>
      <c r="U86" s="24"/>
      <c r="V86" s="24"/>
      <c r="W86" s="24"/>
      <c r="X86" s="24"/>
      <c r="Y86" s="24"/>
      <c r="Z86" s="24"/>
    </row>
    <row r="87" spans="1:26" ht="12.75" customHeight="1">
      <c r="A87" s="24"/>
      <c r="B87" s="24"/>
      <c r="C87" s="24"/>
      <c r="D87" s="24"/>
      <c r="E87" s="24"/>
      <c r="F87" s="24"/>
      <c r="G87" s="24"/>
      <c r="H87" s="24"/>
      <c r="I87" s="24"/>
      <c r="J87" s="24"/>
      <c r="K87" s="24"/>
      <c r="L87" s="24"/>
      <c r="M87" s="24"/>
      <c r="N87" s="24"/>
      <c r="O87" s="24"/>
      <c r="P87" s="24"/>
      <c r="Q87" s="24"/>
      <c r="R87" s="24"/>
      <c r="S87" s="24"/>
      <c r="T87" s="24"/>
      <c r="U87" s="24"/>
      <c r="V87" s="24"/>
      <c r="W87" s="24"/>
      <c r="X87" s="24"/>
      <c r="Y87" s="24"/>
      <c r="Z87" s="24"/>
    </row>
    <row r="88" spans="1:26" ht="12.75" customHeight="1">
      <c r="A88" s="24"/>
      <c r="B88" s="24"/>
      <c r="C88" s="24"/>
      <c r="D88" s="24"/>
      <c r="E88" s="24"/>
      <c r="F88" s="24"/>
      <c r="G88" s="24"/>
      <c r="H88" s="24"/>
      <c r="I88" s="24"/>
      <c r="J88" s="24"/>
      <c r="K88" s="24"/>
      <c r="L88" s="24"/>
      <c r="M88" s="24"/>
      <c r="N88" s="24"/>
      <c r="O88" s="24"/>
      <c r="P88" s="24"/>
      <c r="Q88" s="24"/>
      <c r="R88" s="24"/>
      <c r="S88" s="24"/>
      <c r="T88" s="24"/>
      <c r="U88" s="24"/>
      <c r="V88" s="24"/>
      <c r="W88" s="24"/>
      <c r="X88" s="24"/>
      <c r="Y88" s="24"/>
      <c r="Z88" s="24"/>
    </row>
    <row r="89" spans="1:26" ht="12.75" customHeight="1">
      <c r="A89" s="24"/>
      <c r="B89" s="24"/>
      <c r="C89" s="24"/>
      <c r="D89" s="24"/>
      <c r="E89" s="24"/>
      <c r="F89" s="24"/>
      <c r="G89" s="24"/>
      <c r="H89" s="24"/>
      <c r="I89" s="24"/>
      <c r="J89" s="24"/>
      <c r="K89" s="24"/>
      <c r="L89" s="24"/>
      <c r="M89" s="24"/>
      <c r="N89" s="24"/>
      <c r="O89" s="24"/>
      <c r="P89" s="24"/>
      <c r="Q89" s="24"/>
      <c r="R89" s="24"/>
      <c r="S89" s="24"/>
      <c r="T89" s="24"/>
      <c r="U89" s="24"/>
      <c r="V89" s="24"/>
      <c r="W89" s="24"/>
      <c r="X89" s="24"/>
      <c r="Y89" s="24"/>
      <c r="Z89" s="24"/>
    </row>
    <row r="90" spans="1:26" ht="12.75" customHeight="1">
      <c r="A90" s="24"/>
      <c r="B90" s="24"/>
      <c r="C90" s="24"/>
      <c r="D90" s="24"/>
      <c r="E90" s="24"/>
      <c r="F90" s="24"/>
      <c r="G90" s="24"/>
      <c r="H90" s="24"/>
      <c r="I90" s="24"/>
      <c r="J90" s="24"/>
      <c r="K90" s="24"/>
      <c r="L90" s="24"/>
      <c r="M90" s="24"/>
      <c r="N90" s="24"/>
      <c r="O90" s="24"/>
      <c r="P90" s="24"/>
      <c r="Q90" s="24"/>
      <c r="R90" s="24"/>
      <c r="S90" s="24"/>
      <c r="T90" s="24"/>
      <c r="U90" s="24"/>
      <c r="V90" s="24"/>
      <c r="W90" s="24"/>
      <c r="X90" s="24"/>
      <c r="Y90" s="24"/>
      <c r="Z90" s="24"/>
    </row>
    <row r="91" spans="1:26" ht="12.75" customHeight="1">
      <c r="A91" s="24"/>
      <c r="B91" s="24"/>
      <c r="C91" s="24"/>
      <c r="D91" s="24"/>
      <c r="E91" s="24"/>
      <c r="F91" s="24"/>
      <c r="G91" s="24"/>
      <c r="H91" s="24"/>
      <c r="I91" s="24"/>
      <c r="J91" s="24"/>
      <c r="K91" s="24"/>
      <c r="L91" s="24"/>
      <c r="M91" s="24"/>
      <c r="N91" s="24"/>
      <c r="O91" s="24"/>
      <c r="P91" s="24"/>
      <c r="Q91" s="24"/>
      <c r="R91" s="24"/>
      <c r="S91" s="24"/>
      <c r="T91" s="24"/>
      <c r="U91" s="24"/>
      <c r="V91" s="24"/>
      <c r="W91" s="24"/>
      <c r="X91" s="24"/>
      <c r="Y91" s="24"/>
      <c r="Z91" s="24"/>
    </row>
    <row r="92" spans="1:26" ht="12.75" customHeight="1">
      <c r="A92" s="24"/>
      <c r="B92" s="24"/>
      <c r="C92" s="24"/>
      <c r="D92" s="24"/>
      <c r="E92" s="24"/>
      <c r="F92" s="24"/>
      <c r="G92" s="24"/>
      <c r="H92" s="24"/>
      <c r="I92" s="24"/>
      <c r="J92" s="24"/>
      <c r="K92" s="24"/>
      <c r="L92" s="24"/>
      <c r="M92" s="24"/>
      <c r="N92" s="24"/>
      <c r="O92" s="24"/>
      <c r="P92" s="24"/>
      <c r="Q92" s="24"/>
      <c r="R92" s="24"/>
      <c r="S92" s="24"/>
      <c r="T92" s="24"/>
      <c r="U92" s="24"/>
      <c r="V92" s="24"/>
      <c r="W92" s="24"/>
      <c r="X92" s="24"/>
      <c r="Y92" s="24"/>
      <c r="Z92" s="24"/>
    </row>
    <row r="93" spans="1:26" ht="12.75" customHeight="1">
      <c r="A93" s="24"/>
      <c r="B93" s="24"/>
      <c r="C93" s="24"/>
      <c r="D93" s="24"/>
      <c r="E93" s="24"/>
      <c r="F93" s="24"/>
      <c r="G93" s="24"/>
      <c r="H93" s="24"/>
      <c r="I93" s="24"/>
      <c r="J93" s="24"/>
      <c r="K93" s="24"/>
      <c r="L93" s="24"/>
      <c r="M93" s="24"/>
      <c r="N93" s="24"/>
      <c r="O93" s="24"/>
      <c r="P93" s="24"/>
      <c r="Q93" s="24"/>
      <c r="R93" s="24"/>
      <c r="S93" s="24"/>
      <c r="T93" s="24"/>
      <c r="U93" s="24"/>
      <c r="V93" s="24"/>
      <c r="W93" s="24"/>
      <c r="X93" s="24"/>
      <c r="Y93" s="24"/>
      <c r="Z93" s="24"/>
    </row>
    <row r="94" spans="1:26" ht="12.75" customHeight="1">
      <c r="A94" s="24"/>
      <c r="B94" s="24"/>
      <c r="C94" s="24"/>
      <c r="D94" s="24"/>
      <c r="E94" s="24"/>
      <c r="F94" s="24"/>
      <c r="G94" s="24"/>
      <c r="H94" s="24"/>
      <c r="I94" s="24"/>
      <c r="J94" s="24"/>
      <c r="K94" s="24"/>
      <c r="L94" s="24"/>
      <c r="M94" s="24"/>
      <c r="N94" s="24"/>
      <c r="O94" s="24"/>
      <c r="P94" s="24"/>
      <c r="Q94" s="24"/>
      <c r="R94" s="24"/>
      <c r="S94" s="24"/>
      <c r="T94" s="24"/>
      <c r="U94" s="24"/>
      <c r="V94" s="24"/>
      <c r="W94" s="24"/>
      <c r="X94" s="24"/>
      <c r="Y94" s="24"/>
      <c r="Z94" s="24"/>
    </row>
    <row r="95" spans="1:26" ht="12.75" customHeight="1">
      <c r="A95" s="24"/>
      <c r="B95" s="24"/>
      <c r="C95" s="24"/>
      <c r="D95" s="24"/>
      <c r="E95" s="24"/>
      <c r="F95" s="24"/>
      <c r="G95" s="24"/>
      <c r="H95" s="24"/>
      <c r="I95" s="24"/>
      <c r="J95" s="24"/>
      <c r="K95" s="24"/>
      <c r="L95" s="24"/>
      <c r="M95" s="24"/>
      <c r="N95" s="24"/>
      <c r="O95" s="24"/>
      <c r="P95" s="24"/>
      <c r="Q95" s="24"/>
      <c r="R95" s="24"/>
      <c r="S95" s="24"/>
      <c r="T95" s="24"/>
      <c r="U95" s="24"/>
      <c r="V95" s="24"/>
      <c r="W95" s="24"/>
      <c r="X95" s="24"/>
      <c r="Y95" s="24"/>
      <c r="Z95" s="24"/>
    </row>
    <row r="96" spans="1:26" ht="12.75" customHeight="1">
      <c r="A96" s="24"/>
      <c r="B96" s="24"/>
      <c r="C96" s="24"/>
      <c r="D96" s="24"/>
      <c r="E96" s="24"/>
      <c r="F96" s="24"/>
      <c r="G96" s="24"/>
      <c r="H96" s="24"/>
      <c r="I96" s="24"/>
      <c r="J96" s="24"/>
      <c r="K96" s="24"/>
      <c r="L96" s="24"/>
      <c r="M96" s="24"/>
      <c r="N96" s="24"/>
      <c r="O96" s="24"/>
      <c r="P96" s="24"/>
      <c r="Q96" s="24"/>
      <c r="R96" s="24"/>
      <c r="S96" s="24"/>
      <c r="T96" s="24"/>
      <c r="U96" s="24"/>
      <c r="V96" s="24"/>
      <c r="W96" s="24"/>
      <c r="X96" s="24"/>
      <c r="Y96" s="24"/>
      <c r="Z96" s="24"/>
    </row>
    <row r="97" spans="1:26" ht="12.75" customHeight="1">
      <c r="A97" s="24"/>
      <c r="B97" s="24"/>
      <c r="C97" s="24"/>
      <c r="D97" s="24"/>
      <c r="E97" s="24"/>
      <c r="F97" s="24"/>
      <c r="G97" s="24"/>
      <c r="H97" s="24"/>
      <c r="I97" s="24"/>
      <c r="J97" s="24"/>
      <c r="K97" s="24"/>
      <c r="L97" s="24"/>
      <c r="M97" s="24"/>
      <c r="N97" s="24"/>
      <c r="O97" s="24"/>
      <c r="P97" s="24"/>
      <c r="Q97" s="24"/>
      <c r="R97" s="24"/>
      <c r="S97" s="24"/>
      <c r="T97" s="24"/>
      <c r="U97" s="24"/>
      <c r="V97" s="24"/>
      <c r="W97" s="24"/>
      <c r="X97" s="24"/>
      <c r="Y97" s="24"/>
      <c r="Z97" s="24"/>
    </row>
    <row r="98" spans="1:26" ht="12.75" customHeight="1">
      <c r="A98" s="24"/>
      <c r="B98" s="24"/>
      <c r="C98" s="24"/>
      <c r="D98" s="24"/>
      <c r="E98" s="24"/>
      <c r="F98" s="24"/>
      <c r="G98" s="24"/>
      <c r="H98" s="24"/>
      <c r="I98" s="24"/>
      <c r="J98" s="24"/>
      <c r="K98" s="24"/>
      <c r="L98" s="24"/>
      <c r="M98" s="24"/>
      <c r="N98" s="24"/>
      <c r="O98" s="24"/>
      <c r="P98" s="24"/>
      <c r="Q98" s="24"/>
      <c r="R98" s="24"/>
      <c r="S98" s="24"/>
      <c r="T98" s="24"/>
      <c r="U98" s="24"/>
      <c r="V98" s="24"/>
      <c r="W98" s="24"/>
      <c r="X98" s="24"/>
      <c r="Y98" s="24"/>
      <c r="Z98" s="24"/>
    </row>
    <row r="99" spans="1:26" ht="12.75" customHeight="1">
      <c r="A99" s="24"/>
      <c r="B99" s="24"/>
      <c r="C99" s="24"/>
      <c r="D99" s="24"/>
      <c r="E99" s="24"/>
      <c r="F99" s="24"/>
      <c r="G99" s="24"/>
      <c r="H99" s="24"/>
      <c r="I99" s="24"/>
      <c r="J99" s="24"/>
      <c r="K99" s="24"/>
      <c r="L99" s="24"/>
      <c r="M99" s="24"/>
      <c r="N99" s="24"/>
      <c r="O99" s="24"/>
      <c r="P99" s="24"/>
      <c r="Q99" s="24"/>
      <c r="R99" s="24"/>
      <c r="S99" s="24"/>
      <c r="T99" s="24"/>
      <c r="U99" s="24"/>
      <c r="V99" s="24"/>
      <c r="W99" s="24"/>
      <c r="X99" s="24"/>
      <c r="Y99" s="24"/>
      <c r="Z99" s="24"/>
    </row>
    <row r="100" spans="1:26" ht="12.75" customHeight="1">
      <c r="A100" s="24"/>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row>
    <row r="101" spans="1:26" ht="12.75" customHeight="1">
      <c r="A101" s="2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row>
    <row r="102" spans="1:26" ht="12.75" customHeight="1">
      <c r="A102" s="24"/>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row>
    <row r="103" spans="1:26" ht="12.75" customHeight="1">
      <c r="A103" s="24"/>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row>
    <row r="104" spans="1:26" ht="12.75" customHeight="1">
      <c r="A104" s="24"/>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row>
    <row r="105" spans="1:26" ht="12.75" customHeight="1">
      <c r="A105" s="24"/>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row>
    <row r="106" spans="1:26" ht="12.75" customHeight="1">
      <c r="A106" s="24"/>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row>
    <row r="107" spans="1:26" ht="12.75" customHeight="1">
      <c r="A107" s="24"/>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row>
    <row r="108" spans="1:26" ht="12.75" customHeight="1" thickBot="1">
      <c r="A108" s="24"/>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row>
    <row r="109" spans="1:26" ht="12.75" customHeight="1" thickBot="1">
      <c r="A109" s="135" t="s">
        <v>90</v>
      </c>
      <c r="B109" s="136"/>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row>
    <row r="110" spans="1:26" ht="12.75" customHeight="1">
      <c r="A110" s="137">
        <v>27721.79</v>
      </c>
      <c r="B110" s="132" t="s">
        <v>106</v>
      </c>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row>
    <row r="111" spans="1:26" ht="12.75" customHeight="1">
      <c r="A111" s="137">
        <v>47734.43</v>
      </c>
      <c r="B111" s="133" t="s">
        <v>108</v>
      </c>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row>
    <row r="112" spans="1:26" ht="12.75" customHeight="1">
      <c r="A112" s="137">
        <v>96247.57</v>
      </c>
      <c r="B112" s="133" t="s">
        <v>111</v>
      </c>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row>
    <row r="113" spans="1:26" ht="12.75" customHeight="1" thickBot="1">
      <c r="A113" s="138">
        <v>179101.46</v>
      </c>
      <c r="B113" s="134" t="s">
        <v>116</v>
      </c>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row>
    <row r="114" spans="1:26" ht="12.75" customHeight="1" thickBot="1">
      <c r="A114" s="115">
        <f>AVERAGE(A110:A113)</f>
        <v>87701.3125</v>
      </c>
      <c r="B114" s="139"/>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row>
    <row r="115" spans="1:26" ht="12.75" customHeight="1">
      <c r="A115" s="24"/>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row>
    <row r="116" spans="1:26" ht="12.75" customHeight="1">
      <c r="A116" s="24"/>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row>
    <row r="117" spans="1:26" ht="12.75" customHeight="1">
      <c r="A117" s="24"/>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row>
    <row r="118" spans="1:26" ht="12.75" customHeight="1">
      <c r="A118" s="24"/>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row>
    <row r="119" spans="1:26" ht="12.75" customHeight="1">
      <c r="A119" s="24"/>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row>
    <row r="120" spans="1:26" ht="12.75" customHeight="1">
      <c r="A120" s="24"/>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row>
    <row r="121" spans="1:26" ht="12.75" customHeight="1">
      <c r="A121" s="24"/>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row>
    <row r="122" spans="1:26" ht="12.75" customHeight="1">
      <c r="A122" s="24"/>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row>
    <row r="123" spans="1:26" ht="12.75" customHeight="1">
      <c r="A123" s="24"/>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row>
    <row r="124" spans="1:26" ht="12.75" customHeight="1">
      <c r="A124" s="24"/>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row>
    <row r="125" spans="1:26" ht="12.75" customHeight="1">
      <c r="A125" s="24"/>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row>
    <row r="126" spans="1:26" ht="12.75" customHeight="1">
      <c r="A126" s="24"/>
      <c r="B126" s="62"/>
      <c r="C126" s="62"/>
      <c r="D126" s="62"/>
      <c r="E126" s="63"/>
      <c r="F126" s="63"/>
      <c r="G126" s="63"/>
      <c r="H126" s="63"/>
      <c r="I126" s="63"/>
      <c r="J126" s="63"/>
      <c r="K126" s="63"/>
      <c r="L126" s="63"/>
      <c r="M126" s="63"/>
      <c r="N126" s="63"/>
      <c r="O126" s="63"/>
      <c r="P126" s="63"/>
      <c r="Q126" s="63"/>
      <c r="R126" s="63"/>
      <c r="S126" s="63"/>
      <c r="T126" s="63"/>
      <c r="U126" s="63"/>
      <c r="V126" s="63"/>
      <c r="W126" s="63"/>
      <c r="X126" s="63"/>
      <c r="Y126" s="63"/>
      <c r="Z126" s="63"/>
    </row>
    <row r="127" spans="1:26" ht="12.75" customHeight="1">
      <c r="A127" s="24"/>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row>
    <row r="128" spans="1:26" ht="12.75" customHeight="1">
      <c r="A128" s="24"/>
      <c r="B128" s="24"/>
      <c r="C128" s="64" t="s">
        <v>120</v>
      </c>
      <c r="D128" s="24"/>
      <c r="E128" s="24"/>
      <c r="F128" s="24"/>
      <c r="G128" s="24"/>
      <c r="H128" s="24"/>
      <c r="I128" s="24"/>
      <c r="J128" s="24"/>
      <c r="K128" s="24"/>
      <c r="L128" s="24"/>
      <c r="M128" s="24"/>
      <c r="N128" s="24"/>
      <c r="O128" s="24"/>
      <c r="P128" s="24"/>
      <c r="Q128" s="24"/>
      <c r="R128" s="24"/>
      <c r="S128" s="24"/>
      <c r="T128" s="24"/>
      <c r="U128" s="24"/>
      <c r="V128" s="24"/>
      <c r="W128" s="24"/>
      <c r="X128" s="24"/>
      <c r="Y128" s="24"/>
      <c r="Z128" s="24"/>
    </row>
    <row r="129" spans="1:26" ht="12.75" customHeight="1">
      <c r="A129" s="24"/>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row>
    <row r="130" spans="1:26" ht="12.75" customHeight="1">
      <c r="A130" s="24"/>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row>
    <row r="131" spans="1:26" ht="12.75" customHeight="1">
      <c r="A131" s="2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row>
    <row r="132" spans="1:26" ht="12.75" customHeight="1">
      <c r="A132" s="24"/>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row>
    <row r="133" spans="1:26" ht="12.75" customHeight="1">
      <c r="A133" s="24"/>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row>
    <row r="134" spans="1:26" ht="12.75" customHeight="1">
      <c r="A134" s="24"/>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row>
    <row r="135" spans="1:26" ht="12.75" customHeight="1">
      <c r="A135" s="24"/>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row>
    <row r="136" spans="1:26" ht="12.75" customHeight="1">
      <c r="A136" s="24"/>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row>
    <row r="137" spans="1:26" ht="12.75" customHeight="1">
      <c r="A137" s="24"/>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row>
    <row r="138" spans="1:26" ht="12.75" customHeight="1">
      <c r="A138" s="24"/>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row>
    <row r="139" spans="1:26" ht="12.75" customHeight="1">
      <c r="A139" s="24"/>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row>
    <row r="140" spans="1:26" ht="12.75" customHeight="1">
      <c r="A140" s="24"/>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row>
    <row r="141" spans="1:26" ht="12.75" customHeight="1">
      <c r="A141" s="24"/>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row>
    <row r="142" spans="1:26" ht="12.75" customHeight="1">
      <c r="A142" s="24"/>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row>
    <row r="143" spans="1:26" ht="12.75" customHeight="1">
      <c r="A143" s="24"/>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row>
    <row r="144" spans="1:26" ht="12.75" customHeight="1">
      <c r="A144" s="24"/>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row>
    <row r="145" spans="1:26" ht="12.75" customHeight="1">
      <c r="A145" s="24"/>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row>
    <row r="146" spans="1:26" ht="12.75" customHeight="1">
      <c r="A146" s="24"/>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row>
    <row r="147" spans="1:26" ht="12.75" customHeight="1">
      <c r="A147" s="24"/>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row>
    <row r="148" spans="1:26" ht="12.75" customHeight="1">
      <c r="A148" s="24"/>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row>
    <row r="149" spans="1:26" ht="12.75" customHeight="1">
      <c r="A149" s="24"/>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row>
    <row r="150" spans="1:26" ht="12.75" customHeight="1">
      <c r="A150" s="24"/>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row>
    <row r="151" spans="1:26" ht="12.75" customHeight="1">
      <c r="A151" s="24"/>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row>
    <row r="152" spans="1:26" ht="12.75" customHeight="1">
      <c r="A152" s="24"/>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row>
    <row r="153" spans="1:26" ht="12.75" customHeight="1">
      <c r="A153" s="24"/>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row>
    <row r="154" spans="1:26" ht="12.75" customHeight="1">
      <c r="A154" s="24"/>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row>
    <row r="155" spans="1:26" ht="12.75" customHeight="1">
      <c r="A155" s="24"/>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row>
    <row r="156" spans="1:26" ht="12.75" customHeight="1">
      <c r="A156" s="24"/>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row>
    <row r="157" spans="1:26" ht="12.75" customHeight="1">
      <c r="A157" s="24"/>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row>
    <row r="158" spans="1:26" ht="12.75" customHeight="1">
      <c r="A158" s="24"/>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row>
    <row r="159" spans="1:26" ht="12.75" customHeight="1">
      <c r="A159" s="24"/>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row>
    <row r="160" spans="1:26" ht="12.75" customHeight="1">
      <c r="A160" s="24"/>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row>
    <row r="161" spans="1:26" ht="12.75" customHeight="1">
      <c r="A161" s="24"/>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row>
    <row r="162" spans="1:26" ht="12.75" customHeight="1">
      <c r="A162" s="24"/>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row>
    <row r="163" spans="1:26" ht="12.75" customHeight="1">
      <c r="A163" s="24"/>
      <c r="B163" s="62"/>
      <c r="C163" s="62"/>
      <c r="D163" s="62"/>
      <c r="E163" s="63"/>
      <c r="F163" s="63"/>
      <c r="G163" s="63"/>
      <c r="H163" s="63"/>
      <c r="I163" s="63"/>
      <c r="J163" s="63"/>
      <c r="K163" s="63"/>
      <c r="L163" s="63"/>
      <c r="M163" s="63"/>
      <c r="N163" s="63"/>
      <c r="O163" s="63"/>
      <c r="P163" s="63"/>
      <c r="Q163" s="63"/>
      <c r="R163" s="63"/>
      <c r="S163" s="63"/>
      <c r="T163" s="63"/>
      <c r="U163" s="63"/>
      <c r="V163" s="63"/>
      <c r="W163" s="63"/>
      <c r="X163" s="63"/>
      <c r="Y163" s="63"/>
      <c r="Z163" s="63"/>
    </row>
    <row r="164" spans="1:26" ht="12.75" customHeight="1">
      <c r="A164" s="24"/>
      <c r="B164" s="24"/>
      <c r="C164" s="64" t="s">
        <v>121</v>
      </c>
      <c r="D164" s="24"/>
      <c r="E164" s="24"/>
      <c r="F164" s="24"/>
      <c r="G164" s="24"/>
      <c r="H164" s="24"/>
      <c r="I164" s="24"/>
      <c r="J164" s="24"/>
      <c r="K164" s="24"/>
      <c r="L164" s="24"/>
      <c r="M164" s="24"/>
      <c r="N164" s="24"/>
      <c r="O164" s="24"/>
      <c r="P164" s="24"/>
      <c r="Q164" s="24"/>
      <c r="R164" s="24"/>
      <c r="S164" s="24"/>
      <c r="T164" s="24"/>
      <c r="U164" s="24"/>
      <c r="V164" s="24"/>
      <c r="W164" s="24"/>
      <c r="X164" s="24"/>
      <c r="Y164" s="24"/>
      <c r="Z164" s="24"/>
    </row>
    <row r="165" spans="1:26" ht="12.75" customHeight="1">
      <c r="A165" s="24"/>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row>
    <row r="166" spans="1:26" ht="12.75" customHeight="1">
      <c r="A166" s="24"/>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row>
    <row r="167" spans="1:26" ht="12.75" customHeight="1">
      <c r="A167" s="24"/>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row>
    <row r="168" spans="1:26" ht="12.75" customHeight="1">
      <c r="A168" s="24"/>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row>
    <row r="169" spans="1:26" ht="12.75" customHeight="1">
      <c r="A169" s="24"/>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row>
    <row r="170" spans="1:26" ht="12.75" customHeight="1">
      <c r="A170" s="24"/>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row>
    <row r="171" spans="1:26" ht="12.75" customHeight="1">
      <c r="A171" s="24"/>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row>
    <row r="172" spans="1:26" ht="12.75" customHeight="1">
      <c r="A172" s="24"/>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row>
    <row r="173" spans="1:26" ht="12.75" customHeight="1">
      <c r="A173" s="24"/>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row>
    <row r="174" spans="1:26" ht="12.75" customHeight="1">
      <c r="A174" s="24"/>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row>
    <row r="175" spans="1:26" ht="12.75" customHeight="1">
      <c r="A175" s="24"/>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row>
    <row r="176" spans="1:26" ht="12.75" customHeight="1">
      <c r="A176" s="24"/>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row>
    <row r="177" spans="1:26" ht="12.75" customHeight="1">
      <c r="A177" s="24"/>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row>
    <row r="178" spans="1:26" ht="12.75" customHeight="1">
      <c r="A178" s="24"/>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row>
    <row r="179" spans="1:26" ht="12.75" customHeight="1">
      <c r="A179" s="24"/>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row>
    <row r="180" spans="1:26" ht="12.75" customHeight="1">
      <c r="A180" s="24"/>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row>
    <row r="181" spans="1:26" ht="12.75" customHeight="1">
      <c r="A181" s="24"/>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row>
    <row r="182" spans="1:26" ht="12.75" customHeight="1">
      <c r="A182" s="24"/>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row>
    <row r="183" spans="1:26" ht="12.75" customHeight="1">
      <c r="A183" s="24"/>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row>
    <row r="184" spans="1:26" ht="12.75" customHeight="1">
      <c r="A184" s="24"/>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row>
    <row r="185" spans="1:26" ht="12.75" customHeight="1">
      <c r="A185" s="24"/>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row>
    <row r="186" spans="1:26" ht="12.75" customHeight="1">
      <c r="A186" s="24"/>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row>
    <row r="187" spans="1:26" ht="12.75" customHeight="1">
      <c r="A187" s="24"/>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row>
    <row r="188" spans="1:26" ht="12.75" customHeight="1">
      <c r="A188" s="24"/>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row>
    <row r="189" spans="1:26" ht="12.75" customHeight="1">
      <c r="A189" s="24"/>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row>
    <row r="190" spans="1:26" ht="12.75" customHeight="1">
      <c r="A190" s="24"/>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row>
    <row r="191" spans="1:26" ht="12.75" customHeight="1">
      <c r="A191" s="24"/>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row>
    <row r="192" spans="1:26" ht="12.75" customHeight="1">
      <c r="A192" s="24"/>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row>
    <row r="193" spans="1:26" ht="12.75" customHeight="1">
      <c r="A193" s="24"/>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row>
    <row r="194" spans="1:26" ht="12.75" customHeight="1">
      <c r="A194" s="24"/>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row>
    <row r="195" spans="1:26" ht="12.75" customHeight="1">
      <c r="A195" s="24"/>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row>
    <row r="196" spans="1:26" ht="12.75" customHeight="1">
      <c r="A196" s="24"/>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row>
    <row r="197" spans="1:26" ht="12.75" customHeight="1">
      <c r="A197" s="24"/>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row>
    <row r="198" spans="1:26" ht="12.75" customHeight="1">
      <c r="A198" s="24"/>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row>
    <row r="199" spans="1:26" ht="12.75" customHeight="1">
      <c r="A199" s="24"/>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row>
    <row r="200" spans="1:26" ht="12.75" customHeight="1">
      <c r="A200" s="24"/>
      <c r="B200" s="62"/>
      <c r="C200" s="62"/>
      <c r="D200" s="62"/>
      <c r="E200" s="63"/>
      <c r="F200" s="63"/>
      <c r="G200" s="63"/>
      <c r="H200" s="63"/>
      <c r="I200" s="63"/>
      <c r="J200" s="63"/>
      <c r="K200" s="63"/>
      <c r="L200" s="63"/>
      <c r="M200" s="63"/>
      <c r="N200" s="63"/>
      <c r="O200" s="63"/>
      <c r="P200" s="63"/>
      <c r="Q200" s="63"/>
      <c r="R200" s="63"/>
      <c r="S200" s="63"/>
      <c r="T200" s="63"/>
      <c r="U200" s="63"/>
      <c r="V200" s="63"/>
      <c r="W200" s="63"/>
      <c r="X200" s="63"/>
      <c r="Y200" s="63"/>
      <c r="Z200" s="63"/>
    </row>
    <row r="201" spans="1:26" ht="12.75" customHeight="1">
      <c r="A201" s="24"/>
      <c r="B201" s="24"/>
      <c r="C201" s="64" t="s">
        <v>122</v>
      </c>
      <c r="D201" s="24"/>
      <c r="E201" s="24"/>
      <c r="F201" s="24"/>
      <c r="G201" s="24"/>
      <c r="H201" s="24"/>
      <c r="I201" s="24"/>
      <c r="J201" s="24"/>
      <c r="K201" s="24"/>
      <c r="L201" s="24"/>
      <c r="M201" s="24"/>
      <c r="N201" s="24"/>
      <c r="O201" s="24"/>
      <c r="P201" s="24"/>
      <c r="Q201" s="24"/>
      <c r="R201" s="24"/>
      <c r="S201" s="24"/>
      <c r="T201" s="24"/>
      <c r="U201" s="24"/>
      <c r="V201" s="24"/>
      <c r="W201" s="24"/>
      <c r="X201" s="24"/>
      <c r="Y201" s="24"/>
      <c r="Z201" s="24"/>
    </row>
    <row r="202" spans="1:26" ht="12.75" customHeight="1">
      <c r="A202" s="24"/>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row>
    <row r="203" spans="1:26" ht="12.75" customHeight="1">
      <c r="A203" s="24"/>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row>
    <row r="204" spans="1:26" ht="12.75" customHeight="1">
      <c r="A204" s="24"/>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row>
    <row r="205" spans="1:26" ht="12.75" customHeight="1">
      <c r="A205" s="24"/>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row>
    <row r="206" spans="1:26" ht="12.75" customHeight="1">
      <c r="A206" s="24"/>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row>
    <row r="207" spans="1:26" ht="12.75" customHeight="1">
      <c r="A207" s="24"/>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row>
    <row r="208" spans="1:26" ht="12.75" customHeight="1">
      <c r="A208" s="24"/>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row>
    <row r="209" spans="1:26" ht="12.75" customHeight="1">
      <c r="A209" s="24"/>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row>
    <row r="210" spans="1:26" ht="12.75" customHeight="1">
      <c r="A210" s="24"/>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row>
    <row r="211" spans="1:26" ht="12.75" customHeight="1">
      <c r="A211" s="24"/>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row>
    <row r="212" spans="1:26" ht="12.75" customHeight="1">
      <c r="A212" s="24"/>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row>
    <row r="213" spans="1:26" ht="12.75" customHeight="1">
      <c r="A213" s="24"/>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row>
    <row r="214" spans="1:26" ht="12.75" customHeight="1">
      <c r="A214" s="24"/>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row>
    <row r="215" spans="1:26" ht="12.75" customHeight="1">
      <c r="A215" s="24"/>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row>
    <row r="216" spans="1:26" ht="12.75" customHeight="1">
      <c r="A216" s="24"/>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row>
    <row r="217" spans="1:26" ht="12.75" customHeight="1">
      <c r="A217" s="24"/>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row>
    <row r="218" spans="1:26" ht="12.75" customHeight="1">
      <c r="A218" s="24"/>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row>
    <row r="219" spans="1:26" ht="12.75" customHeight="1">
      <c r="A219" s="24"/>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row>
    <row r="220" spans="1:26" ht="12.75" customHeight="1">
      <c r="A220" s="24"/>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row>
    <row r="221" spans="1:26" ht="12.75" customHeight="1">
      <c r="A221" s="24"/>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row>
    <row r="222" spans="1:26" ht="12.75" customHeight="1">
      <c r="A222" s="24"/>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row>
    <row r="223" spans="1:26" ht="12.75" customHeight="1">
      <c r="A223" s="24"/>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row>
    <row r="224" spans="1:26" ht="12.75" customHeight="1">
      <c r="A224" s="24"/>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row>
    <row r="225" spans="1:26" ht="12.75" customHeight="1">
      <c r="A225" s="24"/>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row>
    <row r="226" spans="1:26" ht="12.75" customHeight="1">
      <c r="A226" s="24"/>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row>
    <row r="227" spans="1:26" ht="12.75" customHeight="1">
      <c r="A227" s="24"/>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row>
    <row r="228" spans="1:26" ht="12.75" customHeight="1">
      <c r="A228" s="24"/>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row>
    <row r="229" spans="1:26" ht="12.75" customHeight="1">
      <c r="A229" s="24"/>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row>
    <row r="230" spans="1:26" ht="12.75" customHeight="1">
      <c r="A230" s="2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row>
    <row r="231" spans="1:26" ht="12.75" customHeight="1">
      <c r="A231" s="24"/>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row>
    <row r="232" spans="1:26" ht="12.75" customHeight="1">
      <c r="A232" s="24"/>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row>
    <row r="233" spans="1:26" ht="12.75" customHeight="1">
      <c r="A233" s="24"/>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row>
    <row r="234" spans="1:26" ht="12.75" customHeight="1">
      <c r="A234" s="24"/>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row>
    <row r="235" spans="1:26" ht="12.75" customHeight="1">
      <c r="A235" s="24"/>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row>
    <row r="236" spans="1:26" ht="12.75" customHeight="1">
      <c r="A236" s="24"/>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row>
    <row r="237" spans="1:26" ht="12.75" customHeight="1">
      <c r="A237" s="24"/>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row>
    <row r="238" spans="1:26" ht="12.75" customHeight="1">
      <c r="A238" s="24"/>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row>
    <row r="239" spans="1:26" ht="12.75" customHeight="1">
      <c r="A239" s="24"/>
      <c r="B239" s="62"/>
      <c r="C239" s="62"/>
      <c r="D239" s="62"/>
      <c r="E239" s="63"/>
      <c r="F239" s="63"/>
      <c r="G239" s="63"/>
      <c r="H239" s="63"/>
      <c r="I239" s="63"/>
      <c r="J239" s="63"/>
      <c r="K239" s="63"/>
      <c r="L239" s="63"/>
      <c r="M239" s="63"/>
      <c r="N239" s="63"/>
      <c r="O239" s="63"/>
      <c r="P239" s="63"/>
      <c r="Q239" s="63"/>
      <c r="R239" s="63"/>
      <c r="S239" s="63"/>
      <c r="T239" s="63"/>
      <c r="U239" s="63"/>
      <c r="V239" s="63"/>
      <c r="W239" s="63"/>
      <c r="X239" s="63"/>
      <c r="Y239" s="63"/>
      <c r="Z239" s="63"/>
    </row>
    <row r="240" spans="1:26" ht="12.75" customHeight="1">
      <c r="A240" s="24"/>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row>
    <row r="241" spans="1:26" ht="12.75" customHeight="1">
      <c r="A241" s="24"/>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row>
    <row r="242" spans="1:26" ht="12.75" customHeight="1">
      <c r="A242" s="24"/>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row>
    <row r="243" spans="1:26" ht="12.75" customHeight="1">
      <c r="A243" s="24"/>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row>
    <row r="244" spans="1:26" ht="12.75" customHeight="1">
      <c r="A244" s="24"/>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row>
    <row r="245" spans="1:26" ht="12.75" customHeight="1">
      <c r="A245" s="24"/>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row>
    <row r="246" spans="1:26" ht="12.75" customHeight="1">
      <c r="A246" s="24"/>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row>
    <row r="247" spans="1:26" ht="12.75" customHeight="1">
      <c r="A247" s="24"/>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row>
    <row r="248" spans="1:26" ht="12.75" customHeight="1">
      <c r="A248" s="24"/>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row>
    <row r="249" spans="1:26" ht="12.75" customHeight="1">
      <c r="A249" s="24"/>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row>
    <row r="250" spans="1:26" ht="12.75" customHeight="1">
      <c r="A250" s="24"/>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row>
    <row r="251" spans="1:26" ht="12.75" customHeight="1">
      <c r="A251" s="24"/>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row>
    <row r="252" spans="1:26" ht="12.75" customHeight="1">
      <c r="A252" s="24"/>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row>
    <row r="253" spans="1:26" ht="12.75" customHeight="1">
      <c r="A253" s="24"/>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row>
    <row r="254" spans="1:26" ht="12.75" customHeight="1">
      <c r="A254" s="24"/>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row>
    <row r="255" spans="1:26" ht="12.75" customHeight="1">
      <c r="A255" s="24"/>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row>
    <row r="256" spans="1:26" ht="12.75" customHeight="1">
      <c r="A256" s="24"/>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row>
    <row r="257" spans="1:26" ht="12.75" customHeight="1">
      <c r="A257" s="24"/>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row>
    <row r="258" spans="1:26" ht="12.75" customHeight="1">
      <c r="A258" s="24"/>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row>
    <row r="259" spans="1:26" ht="12.75" customHeight="1">
      <c r="A259" s="24"/>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row>
    <row r="260" spans="1:26" ht="12.75" customHeight="1">
      <c r="A260" s="24"/>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row>
    <row r="261" spans="1:26" ht="12.75" customHeight="1">
      <c r="A261" s="24"/>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row>
    <row r="262" spans="1:26" ht="12.75" customHeight="1">
      <c r="A262" s="24"/>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row>
    <row r="263" spans="1:26" ht="12.75" customHeight="1">
      <c r="A263" s="24"/>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row>
    <row r="264" spans="1:26" ht="12.75" customHeight="1">
      <c r="A264" s="24"/>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row>
    <row r="265" spans="1:26" ht="12.75" customHeight="1">
      <c r="A265" s="24"/>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row>
    <row r="266" spans="1:26" ht="12.75" customHeight="1">
      <c r="A266" s="24"/>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row>
    <row r="267" spans="1:26" ht="12.75" customHeight="1">
      <c r="A267" s="24"/>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row>
    <row r="268" spans="1:26" ht="12.75" customHeight="1">
      <c r="A268" s="24"/>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row>
    <row r="269" spans="1:26" ht="12.75" customHeight="1">
      <c r="A269" s="24"/>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row>
    <row r="270" spans="1:26" ht="12.75" customHeight="1">
      <c r="A270" s="24"/>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row>
    <row r="271" spans="1:26" ht="12.75" customHeight="1">
      <c r="A271" s="24"/>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row>
    <row r="272" spans="1:26" ht="12.75" customHeight="1">
      <c r="A272" s="24"/>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row>
    <row r="273" spans="1:26" ht="12.75" customHeight="1">
      <c r="A273" s="24"/>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row>
    <row r="274" spans="1:26" ht="12.75" customHeight="1">
      <c r="A274" s="24"/>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row>
    <row r="275" spans="1:26" ht="12.75" customHeight="1">
      <c r="A275" s="24"/>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row>
    <row r="276" spans="1:26" ht="12.75" customHeight="1">
      <c r="A276" s="24"/>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row>
    <row r="277" spans="1:26" ht="12.75" customHeight="1">
      <c r="A277" s="24"/>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row>
    <row r="278" spans="1:26" ht="12.75" customHeight="1">
      <c r="A278" s="24"/>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row>
    <row r="279" spans="1:26" ht="12.75" customHeight="1">
      <c r="A279" s="24"/>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row>
    <row r="280" spans="1:26" ht="12.75" customHeight="1">
      <c r="A280" s="24"/>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row>
    <row r="281" spans="1:26" ht="12.75" customHeight="1">
      <c r="A281" s="24"/>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row>
    <row r="282" spans="1:26" ht="12.75" customHeight="1">
      <c r="A282" s="24"/>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row>
    <row r="283" spans="1:26" ht="12.75" customHeight="1">
      <c r="A283" s="24"/>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row>
    <row r="284" spans="1:26" ht="12.75" customHeight="1">
      <c r="A284" s="24"/>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row>
    <row r="285" spans="1:26" ht="12.75" customHeight="1">
      <c r="A285" s="24"/>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row>
    <row r="286" spans="1:26" ht="12.75" customHeight="1">
      <c r="A286" s="24"/>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row>
    <row r="287" spans="1:26" ht="12.75" customHeight="1">
      <c r="A287" s="24"/>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row>
    <row r="288" spans="1:26" ht="12.75" customHeight="1">
      <c r="A288" s="24"/>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row>
    <row r="289" spans="1:26" ht="12.75" customHeight="1">
      <c r="A289" s="24"/>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row>
    <row r="290" spans="1:26" ht="12.75" customHeight="1">
      <c r="A290" s="24"/>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row>
    <row r="291" spans="1:26" ht="12.75" customHeight="1">
      <c r="A291" s="24"/>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row>
    <row r="292" spans="1:26" ht="12.75" customHeight="1">
      <c r="A292" s="24"/>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row>
    <row r="293" spans="1:26" ht="12.75" customHeight="1">
      <c r="A293" s="24"/>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row>
    <row r="294" spans="1:26" ht="12.75" customHeight="1">
      <c r="A294" s="24"/>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row>
    <row r="295" spans="1:26" ht="12.75" customHeight="1">
      <c r="A295" s="24"/>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row>
    <row r="296" spans="1:26" ht="12.75" customHeight="1">
      <c r="A296" s="24"/>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row>
    <row r="297" spans="1:26" ht="12.75" customHeight="1">
      <c r="A297" s="24"/>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row>
    <row r="298" spans="1:26" ht="12.75" customHeight="1">
      <c r="A298" s="24"/>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row>
    <row r="299" spans="1:26" ht="12.75" customHeight="1">
      <c r="A299" s="24"/>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row>
    <row r="300" spans="1:26" ht="12.75" customHeight="1">
      <c r="A300" s="24"/>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row>
    <row r="301" spans="1:26" ht="12.75" customHeight="1">
      <c r="A301" s="24"/>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row>
    <row r="302" spans="1:26" ht="12.75" customHeight="1">
      <c r="A302" s="24"/>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row>
    <row r="303" spans="1:26" ht="12.75" customHeight="1">
      <c r="A303" s="24"/>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row>
    <row r="304" spans="1:26" ht="12.75" customHeight="1">
      <c r="A304" s="24"/>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row>
    <row r="305" spans="1:26" ht="12.75" customHeight="1">
      <c r="A305" s="24"/>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row>
    <row r="306" spans="1:26" ht="12.75" customHeight="1">
      <c r="A306" s="24"/>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row>
    <row r="307" spans="1:26" ht="12.75" customHeight="1">
      <c r="A307" s="24"/>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row>
    <row r="308" spans="1:26" ht="12.75" customHeight="1">
      <c r="A308" s="24"/>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row>
    <row r="309" spans="1:26" ht="12.75" customHeight="1">
      <c r="A309" s="24"/>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row>
    <row r="310" spans="1:26" ht="12.75" customHeight="1">
      <c r="A310" s="24"/>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row>
    <row r="311" spans="1:26" ht="12.75" customHeight="1">
      <c r="A311" s="24"/>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row>
    <row r="312" spans="1:26" ht="12.75" customHeight="1">
      <c r="A312" s="24"/>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row>
    <row r="313" spans="1:26" ht="12.75" customHeight="1">
      <c r="A313" s="24"/>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row>
    <row r="314" spans="1:26" ht="12.75" customHeight="1">
      <c r="A314" s="24"/>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row>
    <row r="315" spans="1:26" ht="12.75" customHeight="1">
      <c r="A315" s="24"/>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row>
    <row r="316" spans="1:26" ht="12.75" customHeight="1">
      <c r="A316" s="24"/>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row>
    <row r="317" spans="1:26" ht="12.75" customHeight="1">
      <c r="A317" s="24"/>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row>
    <row r="318" spans="1:26" ht="12.75" customHeight="1">
      <c r="A318" s="24"/>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row>
    <row r="319" spans="1:26" ht="12.75" customHeight="1">
      <c r="A319" s="24"/>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row>
    <row r="320" spans="1:26" ht="12.75" customHeight="1">
      <c r="A320" s="24"/>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row>
    <row r="321" spans="1:26" ht="12.75" customHeight="1">
      <c r="A321" s="24"/>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row>
    <row r="322" spans="1:26" ht="12.75" customHeight="1">
      <c r="A322" s="24"/>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row>
    <row r="323" spans="1:26" ht="12.75" customHeight="1">
      <c r="A323" s="24"/>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row>
    <row r="324" spans="1:26" ht="12.75" customHeight="1">
      <c r="A324" s="24"/>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row>
    <row r="325" spans="1:26" ht="12.75" customHeight="1">
      <c r="A325" s="24"/>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row>
    <row r="326" spans="1:26" ht="12.75" customHeight="1">
      <c r="A326" s="24"/>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row>
    <row r="327" spans="1:26" ht="12.75" customHeight="1">
      <c r="A327" s="24"/>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row>
    <row r="328" spans="1:26" ht="12.75" customHeight="1">
      <c r="A328" s="24"/>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row>
    <row r="329" spans="1:26" ht="12.75" customHeight="1">
      <c r="A329" s="24"/>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row>
    <row r="330" spans="1:26" ht="12.75" customHeight="1">
      <c r="A330" s="24"/>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row>
    <row r="331" spans="1:26" ht="12.75" customHeight="1">
      <c r="A331" s="24"/>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row>
    <row r="332" spans="1:26" ht="12.75" customHeight="1">
      <c r="A332" s="24"/>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row>
    <row r="333" spans="1:26" ht="12.75" customHeight="1">
      <c r="A333" s="24"/>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row>
    <row r="334" spans="1:26" ht="12.75" customHeight="1">
      <c r="A334" s="24"/>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row>
    <row r="335" spans="1:26" ht="12.75" customHeight="1">
      <c r="A335" s="24"/>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row>
    <row r="336" spans="1:26" ht="12.75" customHeight="1">
      <c r="A336" s="24"/>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row>
    <row r="337" spans="1:26" ht="12.75" customHeight="1">
      <c r="A337" s="24"/>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row>
    <row r="338" spans="1:26" ht="12.75" customHeight="1">
      <c r="A338" s="24"/>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row>
    <row r="339" spans="1:26" ht="12.75" customHeight="1">
      <c r="A339" s="24"/>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row>
    <row r="340" spans="1:26" ht="12.75" customHeight="1">
      <c r="A340" s="24"/>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row>
    <row r="341" spans="1:26" ht="12.75" customHeight="1">
      <c r="A341" s="24"/>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row>
    <row r="342" spans="1:26" ht="12.75" customHeight="1">
      <c r="A342" s="24"/>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row>
    <row r="343" spans="1:26" ht="12.75" customHeight="1">
      <c r="A343" s="24"/>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row>
    <row r="344" spans="1:26" ht="12.75" customHeight="1">
      <c r="A344" s="24"/>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row>
    <row r="345" spans="1:26" ht="12.75" customHeight="1">
      <c r="A345" s="24"/>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row>
    <row r="346" spans="1:26" ht="12.75" customHeight="1">
      <c r="A346" s="24"/>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row>
    <row r="347" spans="1:26" ht="12.75" customHeight="1">
      <c r="A347" s="24"/>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row>
    <row r="348" spans="1:26" ht="12.75" customHeight="1">
      <c r="A348" s="24"/>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row>
    <row r="349" spans="1:26" ht="12.75" customHeight="1">
      <c r="A349" s="24"/>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row>
    <row r="350" spans="1:26" ht="12.75" customHeight="1">
      <c r="A350" s="24"/>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row>
    <row r="351" spans="1:26" ht="12.75" customHeight="1">
      <c r="A351" s="24"/>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row>
    <row r="352" spans="1:26" ht="12.75" customHeight="1">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row>
    <row r="353" spans="1:26" ht="12.75" customHeight="1">
      <c r="A353" s="24"/>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row>
    <row r="354" spans="1:26" ht="12.75" customHeight="1">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row>
    <row r="355" spans="1:26" ht="12.75" customHeight="1">
      <c r="A355" s="24"/>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row>
    <row r="356" spans="1:26" ht="12.75" customHeight="1">
      <c r="A356" s="24"/>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row>
    <row r="357" spans="1:26" ht="12.75" customHeight="1">
      <c r="A357" s="24"/>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row>
    <row r="358" spans="1:26" ht="12.75" customHeight="1">
      <c r="A358" s="24"/>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row>
    <row r="359" spans="1:26" ht="12.75" customHeight="1">
      <c r="A359" s="24"/>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row>
    <row r="360" spans="1:26" ht="12.75" customHeight="1">
      <c r="A360" s="24"/>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row>
    <row r="361" spans="1:26" ht="12.75" customHeight="1">
      <c r="A361" s="24"/>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row>
    <row r="362" spans="1:26" ht="12.75" customHeight="1">
      <c r="A362" s="24"/>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row>
    <row r="363" spans="1:26" ht="12.75" customHeight="1">
      <c r="A363" s="24"/>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row>
    <row r="364" spans="1:26" ht="12.75" customHeight="1">
      <c r="A364" s="24"/>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row>
    <row r="365" spans="1:26" ht="12.75" customHeight="1">
      <c r="A365" s="24"/>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row>
    <row r="366" spans="1:26" ht="12.75" customHeight="1">
      <c r="A366" s="24"/>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row>
    <row r="367" spans="1:26" ht="12.75" customHeight="1">
      <c r="A367" s="24"/>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row>
    <row r="368" spans="1:26" ht="12.75" customHeight="1">
      <c r="A368" s="24"/>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row>
    <row r="369" spans="1:26" ht="12.75" customHeight="1">
      <c r="A369" s="24"/>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row>
    <row r="370" spans="1:26" ht="12.75" customHeight="1">
      <c r="A370" s="24"/>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row>
    <row r="371" spans="1:26" ht="12.75" customHeight="1">
      <c r="A371" s="24"/>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row>
    <row r="372" spans="1:26" ht="12.75" customHeight="1">
      <c r="A372" s="24"/>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row>
    <row r="373" spans="1:26" ht="12.75" customHeight="1">
      <c r="A373" s="24"/>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row>
    <row r="374" spans="1:26" ht="12.75" customHeight="1">
      <c r="A374" s="24"/>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row>
    <row r="375" spans="1:26" ht="12.75" customHeight="1">
      <c r="A375" s="24"/>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row>
    <row r="376" spans="1:26" ht="12.75" customHeight="1">
      <c r="A376" s="24"/>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row>
    <row r="377" spans="1:26" ht="12.75" customHeight="1">
      <c r="A377" s="24"/>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row>
    <row r="378" spans="1:26" ht="12.75" customHeight="1">
      <c r="A378" s="24"/>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row>
    <row r="379" spans="1:26" ht="12.75" customHeight="1">
      <c r="A379" s="24"/>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row>
    <row r="380" spans="1:26" ht="12.75" customHeight="1">
      <c r="A380" s="24"/>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row>
    <row r="381" spans="1:26" ht="12.75" customHeight="1">
      <c r="A381" s="24"/>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row>
    <row r="382" spans="1:26" ht="12.75" customHeight="1">
      <c r="A382" s="24"/>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row>
    <row r="383" spans="1:26" ht="12.75" customHeight="1">
      <c r="A383" s="24"/>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row>
    <row r="384" spans="1:26" ht="12.75" customHeight="1">
      <c r="A384" s="24"/>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row>
    <row r="385" spans="1:26" ht="12.75" customHeight="1">
      <c r="A385" s="24"/>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row>
    <row r="386" spans="1:26" ht="12.75" customHeight="1">
      <c r="A386" s="24"/>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row>
    <row r="387" spans="1:26" ht="12.75" customHeight="1">
      <c r="A387" s="24"/>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row>
    <row r="388" spans="1:26" ht="12.75" customHeight="1">
      <c r="A388" s="24"/>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row>
    <row r="389" spans="1:26" ht="12.75" customHeight="1">
      <c r="A389" s="24"/>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row>
    <row r="390" spans="1:26" ht="12.75" customHeight="1">
      <c r="A390" s="24"/>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row>
    <row r="391" spans="1:26" ht="12.75" customHeight="1">
      <c r="A391" s="24"/>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row>
    <row r="392" spans="1:26" ht="12.75" customHeight="1">
      <c r="A392" s="24"/>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row>
    <row r="393" spans="1:26" ht="12.75" customHeight="1">
      <c r="A393" s="24"/>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row>
    <row r="394" spans="1:26" ht="12.75" customHeight="1">
      <c r="A394" s="24"/>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row>
    <row r="395" spans="1:26" ht="12.75" customHeight="1">
      <c r="A395" s="24"/>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row>
    <row r="396" spans="1:26" ht="12.75" customHeight="1">
      <c r="A396" s="24"/>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row>
    <row r="397" spans="1:26" ht="12.75" customHeight="1">
      <c r="A397" s="24"/>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row>
    <row r="398" spans="1:26" ht="12.75" customHeight="1">
      <c r="A398" s="24"/>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row>
    <row r="399" spans="1:26" ht="12.75" customHeight="1">
      <c r="A399" s="24"/>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row>
    <row r="400" spans="1:26" ht="12.75" customHeight="1">
      <c r="A400" s="24"/>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row>
    <row r="401" spans="1:26" ht="12.75" customHeight="1">
      <c r="A401" s="24"/>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row>
    <row r="402" spans="1:26" ht="12.75" customHeight="1">
      <c r="A402" s="24"/>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row>
    <row r="403" spans="1:26" ht="12.75" customHeight="1">
      <c r="A403" s="24"/>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row>
    <row r="404" spans="1:26" ht="12.75" customHeight="1">
      <c r="A404" s="24"/>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row>
    <row r="405" spans="1:26" ht="12.75" customHeight="1">
      <c r="A405" s="24"/>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row>
    <row r="406" spans="1:26" ht="12.75" customHeight="1">
      <c r="A406" s="24"/>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row>
    <row r="407" spans="1:26" ht="12.75" customHeight="1">
      <c r="A407" s="24"/>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row>
    <row r="408" spans="1:26" ht="12.75" customHeight="1">
      <c r="A408" s="24"/>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row>
    <row r="409" spans="1:26" ht="12.75" customHeight="1">
      <c r="A409" s="24"/>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row>
    <row r="410" spans="1:26" ht="12.75" customHeight="1">
      <c r="A410" s="24"/>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row>
    <row r="411" spans="1:26" ht="12.75" customHeight="1">
      <c r="A411" s="24"/>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row>
    <row r="412" spans="1:26" ht="12.75" customHeight="1">
      <c r="A412" s="24"/>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row>
    <row r="413" spans="1:26" ht="12.75" customHeight="1">
      <c r="A413" s="24"/>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row>
    <row r="414" spans="1:26" ht="12.75" customHeight="1">
      <c r="A414" s="24"/>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row>
    <row r="415" spans="1:26" ht="12.75" customHeight="1">
      <c r="A415" s="24"/>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row>
    <row r="416" spans="1:26" ht="12.75" customHeight="1">
      <c r="A416" s="24"/>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row>
    <row r="417" spans="1:26" ht="12.75" customHeight="1">
      <c r="A417" s="24"/>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row>
    <row r="418" spans="1:26" ht="12.75" customHeight="1">
      <c r="A418" s="24"/>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row>
    <row r="419" spans="1:26" ht="12.75" customHeight="1">
      <c r="A419" s="24"/>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row>
    <row r="420" spans="1:26" ht="12.75" customHeight="1">
      <c r="A420" s="24"/>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row>
    <row r="421" spans="1:26" ht="12.75" customHeight="1">
      <c r="A421" s="24"/>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row>
    <row r="422" spans="1:26" ht="12.75" customHeight="1">
      <c r="A422" s="24"/>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row>
    <row r="423" spans="1:26" ht="12.75" customHeight="1">
      <c r="A423" s="24"/>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row>
    <row r="424" spans="1:26" ht="12.75" customHeight="1">
      <c r="A424" s="24"/>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row>
    <row r="425" spans="1:26" ht="12.75" customHeight="1">
      <c r="A425" s="24"/>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row>
    <row r="426" spans="1:26" ht="12.75" customHeight="1">
      <c r="A426" s="24"/>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row>
    <row r="427" spans="1:26" ht="12.75" customHeight="1">
      <c r="A427" s="24"/>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row>
    <row r="428" spans="1:26" ht="12.75" customHeight="1">
      <c r="A428" s="24"/>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row>
    <row r="429" spans="1:26" ht="12.75" customHeight="1">
      <c r="A429" s="24"/>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row>
    <row r="430" spans="1:26" ht="12.75" customHeight="1">
      <c r="A430" s="24"/>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row>
    <row r="431" spans="1:26" ht="12.75" customHeight="1">
      <c r="A431" s="24"/>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row>
    <row r="432" spans="1:26" ht="12.75" customHeight="1">
      <c r="A432" s="24"/>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row>
    <row r="433" spans="1:26" ht="12.75" customHeight="1">
      <c r="A433" s="24"/>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row>
    <row r="434" spans="1:26" ht="12.75" customHeight="1">
      <c r="A434" s="24"/>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row>
    <row r="435" spans="1:26" ht="12.75" customHeight="1">
      <c r="A435" s="24"/>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row>
    <row r="436" spans="1:26" ht="12.75" customHeight="1">
      <c r="A436" s="24"/>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row>
    <row r="437" spans="1:26" ht="12.75" customHeight="1">
      <c r="A437" s="24"/>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row>
    <row r="438" spans="1:26" ht="12.75" customHeight="1">
      <c r="A438" s="24"/>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row>
    <row r="439" spans="1:26" ht="12.75" customHeight="1">
      <c r="A439" s="24"/>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row>
    <row r="440" spans="1:26" ht="12.75" customHeight="1">
      <c r="A440" s="24"/>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row>
    <row r="441" spans="1:26" ht="12.75" customHeight="1">
      <c r="A441" s="24"/>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row>
    <row r="442" spans="1:26" ht="12.75" customHeight="1">
      <c r="A442" s="24"/>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row>
    <row r="443" spans="1:26" ht="12.75" customHeight="1">
      <c r="A443" s="24"/>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row>
    <row r="444" spans="1:26" ht="12.75" customHeight="1">
      <c r="A444" s="24"/>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row>
    <row r="445" spans="1:26" ht="12.75" customHeight="1">
      <c r="A445" s="24"/>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row>
    <row r="446" spans="1:26" ht="12.75" customHeight="1">
      <c r="A446" s="24"/>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row>
    <row r="447" spans="1:26" ht="12.75" customHeight="1">
      <c r="A447" s="24"/>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row>
    <row r="448" spans="1:26" ht="12.75" customHeight="1">
      <c r="A448" s="24"/>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row>
    <row r="449" spans="1:26" ht="12.75" customHeight="1">
      <c r="A449" s="24"/>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row>
    <row r="450" spans="1:26" ht="12.75" customHeight="1">
      <c r="A450" s="24"/>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row>
    <row r="451" spans="1:26" ht="12.75" customHeight="1">
      <c r="A451" s="24"/>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row>
    <row r="452" spans="1:26" ht="12.75" customHeight="1">
      <c r="A452" s="24"/>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row>
    <row r="453" spans="1:26" ht="12.75" customHeight="1">
      <c r="A453" s="24"/>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row>
    <row r="454" spans="1:26" ht="12.75" customHeight="1">
      <c r="A454" s="24"/>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row>
    <row r="455" spans="1:26" ht="12.75" customHeight="1">
      <c r="A455" s="24"/>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row>
    <row r="456" spans="1:26" ht="12.75" customHeight="1">
      <c r="A456" s="24"/>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row>
    <row r="457" spans="1:26" ht="12.75" customHeight="1">
      <c r="A457" s="24"/>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row>
    <row r="458" spans="1:26" ht="12.75" customHeight="1">
      <c r="A458" s="24"/>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row>
    <row r="459" spans="1:26" ht="12.75" customHeight="1">
      <c r="A459" s="24"/>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row>
    <row r="460" spans="1:26" ht="12.75" customHeight="1">
      <c r="A460" s="24"/>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row>
    <row r="461" spans="1:26" ht="12.75" customHeight="1">
      <c r="A461" s="24"/>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row>
    <row r="462" spans="1:26" ht="12.75" customHeight="1">
      <c r="A462" s="24"/>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row>
    <row r="463" spans="1:26" ht="12.75" customHeight="1">
      <c r="A463" s="24"/>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row>
    <row r="464" spans="1:26" ht="12.75" customHeight="1">
      <c r="A464" s="24"/>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row>
    <row r="465" spans="1:26" ht="12.75" customHeight="1">
      <c r="A465" s="24"/>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row>
    <row r="466" spans="1:26" ht="12.75" customHeight="1">
      <c r="A466" s="24"/>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row>
    <row r="467" spans="1:26" ht="12.75" customHeight="1">
      <c r="A467" s="24"/>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row>
    <row r="468" spans="1:26" ht="12.75" customHeight="1">
      <c r="A468" s="24"/>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row>
    <row r="469" spans="1:26" ht="12.75" customHeight="1">
      <c r="A469" s="24"/>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row>
    <row r="470" spans="1:26" ht="12.75" customHeight="1">
      <c r="A470" s="24"/>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row>
    <row r="471" spans="1:26" ht="12.75" customHeight="1">
      <c r="A471" s="24"/>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row>
    <row r="472" spans="1:26" ht="12.75" customHeight="1">
      <c r="A472" s="24"/>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row>
    <row r="473" spans="1:26" ht="12.75" customHeight="1">
      <c r="A473" s="24"/>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row>
    <row r="474" spans="1:26" ht="12.75" customHeight="1">
      <c r="A474" s="24"/>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row>
    <row r="475" spans="1:26" ht="12.75" customHeight="1">
      <c r="A475" s="24"/>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row>
    <row r="476" spans="1:26" ht="12.75" customHeight="1">
      <c r="A476" s="24"/>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row>
    <row r="477" spans="1:26" ht="12.75" customHeight="1">
      <c r="A477" s="24"/>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row>
    <row r="478" spans="1:26" ht="12.75" customHeight="1">
      <c r="A478" s="24"/>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row>
    <row r="479" spans="1:26" ht="12.75" customHeight="1">
      <c r="A479" s="24"/>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row>
    <row r="480" spans="1:26" ht="12.75" customHeight="1">
      <c r="A480" s="24"/>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row>
    <row r="481" spans="1:26" ht="12.75" customHeight="1">
      <c r="A481" s="24"/>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row>
    <row r="482" spans="1:26" ht="12.75" customHeight="1">
      <c r="A482" s="24"/>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row>
    <row r="483" spans="1:26" ht="12.75" customHeight="1">
      <c r="A483" s="24"/>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row>
    <row r="484" spans="1:26" ht="12.75" customHeight="1">
      <c r="A484" s="24"/>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row>
    <row r="485" spans="1:26" ht="12.75" customHeight="1">
      <c r="A485" s="24"/>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row>
    <row r="486" spans="1:26" ht="12.75" customHeight="1">
      <c r="A486" s="24"/>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row>
    <row r="487" spans="1:26" ht="12.75" customHeight="1">
      <c r="A487" s="24"/>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row>
    <row r="488" spans="1:26" ht="12.75" customHeight="1">
      <c r="A488" s="24"/>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row>
    <row r="489" spans="1:26" ht="12.75" customHeight="1">
      <c r="A489" s="24"/>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row>
    <row r="490" spans="1:26" ht="12.75" customHeight="1">
      <c r="A490" s="24"/>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row>
    <row r="491" spans="1:26" ht="12.75" customHeight="1">
      <c r="A491" s="24"/>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row>
    <row r="492" spans="1:26" ht="12.75" customHeight="1">
      <c r="A492" s="24"/>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row>
    <row r="493" spans="1:26" ht="12.75" customHeight="1">
      <c r="A493" s="24"/>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row>
    <row r="494" spans="1:26" ht="12.75" customHeight="1">
      <c r="A494" s="24"/>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row>
    <row r="495" spans="1:26" ht="12.75" customHeight="1">
      <c r="A495" s="24"/>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row>
    <row r="496" spans="1:26" ht="12.75" customHeight="1">
      <c r="A496" s="24"/>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row>
    <row r="497" spans="1:26" ht="12.75" customHeight="1">
      <c r="A497" s="24"/>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row>
    <row r="498" spans="1:26" ht="12.75" customHeight="1">
      <c r="A498" s="24"/>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row>
    <row r="499" spans="1:26" ht="12.75" customHeight="1">
      <c r="A499" s="24"/>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row>
    <row r="500" spans="1:26" ht="12.75" customHeight="1">
      <c r="A500" s="24"/>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row>
    <row r="501" spans="1:26" ht="12.75" customHeight="1">
      <c r="A501" s="24"/>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row>
    <row r="502" spans="1:26" ht="12.75" customHeight="1">
      <c r="A502" s="24"/>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row>
    <row r="503" spans="1:26" ht="12.75" customHeight="1">
      <c r="A503" s="24"/>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row>
    <row r="504" spans="1:26" ht="12.75" customHeight="1">
      <c r="A504" s="24"/>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row>
    <row r="505" spans="1:26" ht="12.75" customHeight="1">
      <c r="A505" s="24"/>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row>
    <row r="506" spans="1:26" ht="12.75" customHeight="1">
      <c r="A506" s="24"/>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row>
    <row r="507" spans="1:26" ht="12.75" customHeight="1">
      <c r="A507" s="24"/>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row>
    <row r="508" spans="1:26" ht="12.75" customHeight="1">
      <c r="A508" s="24"/>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row>
    <row r="509" spans="1:26" ht="12.75" customHeight="1">
      <c r="A509" s="24"/>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row>
    <row r="510" spans="1:26" ht="12.75" customHeight="1">
      <c r="A510" s="24"/>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row>
    <row r="511" spans="1:26" ht="12.75" customHeight="1">
      <c r="A511" s="24"/>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row>
    <row r="512" spans="1:26" ht="12.75" customHeight="1">
      <c r="A512" s="24"/>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row>
    <row r="513" spans="1:26" ht="12.75" customHeight="1">
      <c r="A513" s="24"/>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row>
    <row r="514" spans="1:26" ht="12.75" customHeight="1">
      <c r="A514" s="24"/>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row>
    <row r="515" spans="1:26" ht="12.75" customHeight="1">
      <c r="A515" s="24"/>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row>
    <row r="516" spans="1:26" ht="12.75" customHeight="1">
      <c r="A516" s="24"/>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row>
    <row r="517" spans="1:26" ht="12.75" customHeight="1">
      <c r="A517" s="24"/>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row>
    <row r="518" spans="1:26" ht="12.75" customHeight="1">
      <c r="A518" s="24"/>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row>
    <row r="519" spans="1:26" ht="12.75" customHeight="1">
      <c r="A519" s="24"/>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row>
    <row r="520" spans="1:26" ht="12.75" customHeight="1">
      <c r="A520" s="24"/>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row>
    <row r="521" spans="1:26" ht="12.75" customHeight="1">
      <c r="A521" s="24"/>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row>
    <row r="522" spans="1:26" ht="12.75" customHeight="1">
      <c r="A522" s="24"/>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row>
    <row r="523" spans="1:26" ht="12.75" customHeight="1">
      <c r="A523" s="24"/>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row>
    <row r="524" spans="1:26" ht="12.75" customHeight="1">
      <c r="A524" s="24"/>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row>
    <row r="525" spans="1:26" ht="12.75" customHeight="1">
      <c r="A525" s="24"/>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row>
    <row r="526" spans="1:26" ht="12.75" customHeight="1">
      <c r="A526" s="24"/>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row>
    <row r="527" spans="1:26" ht="12.75" customHeight="1">
      <c r="A527" s="24"/>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row>
    <row r="528" spans="1:26" ht="12.75" customHeight="1">
      <c r="A528" s="24"/>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row>
    <row r="529" spans="1:26" ht="12.75" customHeight="1">
      <c r="A529" s="24"/>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row>
    <row r="530" spans="1:26" ht="12.75" customHeight="1">
      <c r="A530" s="24"/>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row>
    <row r="531" spans="1:26" ht="12.75" customHeight="1">
      <c r="A531" s="24"/>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row>
    <row r="532" spans="1:26" ht="12.75" customHeight="1">
      <c r="A532" s="24"/>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row>
    <row r="533" spans="1:26" ht="12.75" customHeight="1">
      <c r="A533" s="24"/>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row>
    <row r="534" spans="1:26" ht="12.75" customHeight="1">
      <c r="A534" s="24"/>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row>
    <row r="535" spans="1:26" ht="12.75" customHeight="1">
      <c r="A535" s="24"/>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row>
    <row r="536" spans="1:26" ht="12.75" customHeight="1">
      <c r="A536" s="24"/>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row>
    <row r="537" spans="1:26" ht="12.75" customHeight="1">
      <c r="A537" s="24"/>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row>
    <row r="538" spans="1:26" ht="12.75" customHeight="1">
      <c r="A538" s="24"/>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row>
    <row r="539" spans="1:26" ht="12.75" customHeight="1">
      <c r="A539" s="24"/>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row>
    <row r="540" spans="1:26" ht="12.75" customHeight="1">
      <c r="A540" s="24"/>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row>
    <row r="541" spans="1:26" ht="12.75" customHeight="1">
      <c r="A541" s="24"/>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row>
    <row r="542" spans="1:26" ht="12.75" customHeight="1">
      <c r="A542" s="24"/>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row>
    <row r="543" spans="1:26" ht="12.75" customHeight="1">
      <c r="A543" s="24"/>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row>
    <row r="544" spans="1:26" ht="12.75" customHeight="1">
      <c r="A544" s="24"/>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row>
    <row r="545" spans="1:26" ht="12.75" customHeight="1">
      <c r="A545" s="24"/>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row>
    <row r="546" spans="1:26" ht="12.75" customHeight="1">
      <c r="A546" s="24"/>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row>
    <row r="547" spans="1:26" ht="12.75" customHeight="1">
      <c r="A547" s="24"/>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row>
    <row r="548" spans="1:26" ht="12.75" customHeight="1">
      <c r="A548" s="24"/>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row>
    <row r="549" spans="1:26" ht="12.75" customHeight="1">
      <c r="A549" s="24"/>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row>
    <row r="550" spans="1:26" ht="12.75" customHeight="1">
      <c r="A550" s="24"/>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row>
    <row r="551" spans="1:26" ht="12.75" customHeight="1">
      <c r="A551" s="24"/>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row>
    <row r="552" spans="1:26" ht="12.75" customHeight="1">
      <c r="A552" s="24"/>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row>
    <row r="553" spans="1:26" ht="12.75" customHeight="1">
      <c r="A553" s="24"/>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row>
    <row r="554" spans="1:26" ht="12.75" customHeight="1">
      <c r="A554" s="24"/>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row>
    <row r="555" spans="1:26" ht="12.75" customHeight="1">
      <c r="A555" s="24"/>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row>
    <row r="556" spans="1:26" ht="12.75" customHeight="1">
      <c r="A556" s="24"/>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row>
    <row r="557" spans="1:26" ht="12.75" customHeight="1">
      <c r="A557" s="24"/>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row>
    <row r="558" spans="1:26" ht="12.75" customHeight="1">
      <c r="A558" s="24"/>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row>
    <row r="559" spans="1:26" ht="12.75" customHeight="1">
      <c r="A559" s="24"/>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row>
    <row r="560" spans="1:26" ht="12.75" customHeight="1">
      <c r="A560" s="24"/>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row>
    <row r="561" spans="1:26" ht="12.75" customHeight="1">
      <c r="A561" s="24"/>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row>
    <row r="562" spans="1:26" ht="12.75" customHeight="1">
      <c r="A562" s="24"/>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row>
    <row r="563" spans="1:26" ht="12.75" customHeight="1">
      <c r="A563" s="24"/>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row>
    <row r="564" spans="1:26" ht="12.75" customHeight="1">
      <c r="A564" s="24"/>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row>
    <row r="565" spans="1:26" ht="12.75" customHeight="1">
      <c r="A565" s="24"/>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row>
    <row r="566" spans="1:26" ht="12.75" customHeight="1">
      <c r="A566" s="24"/>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row>
    <row r="567" spans="1:26" ht="12.75" customHeight="1">
      <c r="A567" s="24"/>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row>
    <row r="568" spans="1:26" ht="12.75" customHeight="1">
      <c r="A568" s="24"/>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row>
    <row r="569" spans="1:26" ht="12.75" customHeight="1">
      <c r="A569" s="24"/>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row>
    <row r="570" spans="1:26" ht="12.75" customHeight="1">
      <c r="A570" s="24"/>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row>
    <row r="571" spans="1:26" ht="12.75" customHeight="1">
      <c r="A571" s="24"/>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row>
    <row r="572" spans="1:26" ht="12.75" customHeight="1">
      <c r="A572" s="24"/>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row>
    <row r="573" spans="1:26" ht="12.75" customHeight="1">
      <c r="A573" s="24"/>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row>
    <row r="574" spans="1:26" ht="12.75" customHeight="1">
      <c r="A574" s="24"/>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row>
    <row r="575" spans="1:26" ht="12.75" customHeight="1">
      <c r="A575" s="24"/>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row>
    <row r="576" spans="1:26" ht="12.75" customHeight="1">
      <c r="A576" s="24"/>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row>
    <row r="577" spans="1:26" ht="12.75" customHeight="1">
      <c r="A577" s="24"/>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row>
    <row r="578" spans="1:26" ht="12.75" customHeight="1">
      <c r="A578" s="24"/>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row>
    <row r="579" spans="1:26" ht="12.75" customHeight="1">
      <c r="A579" s="24"/>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row>
    <row r="580" spans="1:26" ht="12.75" customHeight="1">
      <c r="A580" s="24"/>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row>
    <row r="581" spans="1:26" ht="12.75" customHeight="1">
      <c r="A581" s="24"/>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row>
    <row r="582" spans="1:26" ht="12.75" customHeight="1">
      <c r="A582" s="24"/>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row>
    <row r="583" spans="1:26" ht="12.75" customHeight="1">
      <c r="A583" s="24"/>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row>
    <row r="584" spans="1:26" ht="12.75" customHeight="1">
      <c r="A584" s="24"/>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row>
    <row r="585" spans="1:26" ht="12.75" customHeight="1">
      <c r="A585" s="24"/>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row>
    <row r="586" spans="1:26" ht="12.75" customHeight="1">
      <c r="A586" s="24"/>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row>
    <row r="587" spans="1:26" ht="12.75" customHeight="1">
      <c r="A587" s="24"/>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row>
    <row r="588" spans="1:26" ht="12.75" customHeight="1">
      <c r="A588" s="24"/>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row>
    <row r="589" spans="1:26" ht="12.75" customHeight="1">
      <c r="A589" s="24"/>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row>
    <row r="590" spans="1:26" ht="12.75" customHeight="1">
      <c r="A590" s="24"/>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row>
    <row r="591" spans="1:26" ht="12.75" customHeight="1">
      <c r="A591" s="24"/>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row>
    <row r="592" spans="1:26" ht="12.75" customHeight="1">
      <c r="A592" s="24"/>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row>
    <row r="593" spans="1:26" ht="12.75" customHeight="1">
      <c r="A593" s="24"/>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row>
    <row r="594" spans="1:26" ht="12.75" customHeight="1">
      <c r="A594" s="24"/>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row>
    <row r="595" spans="1:26" ht="12.75" customHeight="1">
      <c r="A595" s="24"/>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row>
    <row r="596" spans="1:26" ht="12.75" customHeight="1">
      <c r="A596" s="24"/>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row>
    <row r="597" spans="1:26" ht="12.75" customHeight="1">
      <c r="A597" s="24"/>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row>
    <row r="598" spans="1:26" ht="12.75" customHeight="1">
      <c r="A598" s="24"/>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row>
    <row r="599" spans="1:26" ht="12.75" customHeight="1">
      <c r="A599" s="24"/>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row>
    <row r="600" spans="1:26" ht="12.75" customHeight="1">
      <c r="A600" s="24"/>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row>
    <row r="601" spans="1:26" ht="12.75" customHeight="1">
      <c r="A601" s="24"/>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row>
    <row r="602" spans="1:26" ht="12.75" customHeight="1">
      <c r="A602" s="24"/>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row>
    <row r="603" spans="1:26" ht="12.75" customHeight="1">
      <c r="A603" s="24"/>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row>
    <row r="604" spans="1:26" ht="12.75" customHeight="1">
      <c r="A604" s="24"/>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row>
    <row r="605" spans="1:26" ht="12.75" customHeight="1">
      <c r="A605" s="24"/>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row>
    <row r="606" spans="1:26" ht="12.75" customHeight="1">
      <c r="A606" s="24"/>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row>
    <row r="607" spans="1:26" ht="12.75" customHeight="1">
      <c r="A607" s="24"/>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row>
    <row r="608" spans="1:26" ht="12.75" customHeight="1">
      <c r="A608" s="24"/>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row>
    <row r="609" spans="1:26" ht="12.75" customHeight="1">
      <c r="A609" s="24"/>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row>
    <row r="610" spans="1:26" ht="12.75" customHeight="1">
      <c r="A610" s="24"/>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row>
    <row r="611" spans="1:26" ht="12.75" customHeight="1">
      <c r="A611" s="24"/>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row>
    <row r="612" spans="1:26" ht="12.75" customHeight="1">
      <c r="A612" s="24"/>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row>
    <row r="613" spans="1:26" ht="12.75" customHeight="1">
      <c r="A613" s="24"/>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row>
    <row r="614" spans="1:26" ht="12.75" customHeight="1">
      <c r="A614" s="24"/>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row>
    <row r="615" spans="1:26" ht="12.75" customHeight="1">
      <c r="A615" s="24"/>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row>
    <row r="616" spans="1:26" ht="12.75" customHeight="1">
      <c r="A616" s="24"/>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row>
    <row r="617" spans="1:26" ht="12.75" customHeight="1">
      <c r="A617" s="24"/>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row>
    <row r="618" spans="1:26" ht="12.75" customHeight="1">
      <c r="A618" s="24"/>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row>
    <row r="619" spans="1:26" ht="12.75" customHeight="1">
      <c r="A619" s="24"/>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row>
    <row r="620" spans="1:26" ht="12.75" customHeight="1">
      <c r="A620" s="24"/>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row>
    <row r="621" spans="1:26" ht="12.75" customHeight="1">
      <c r="A621" s="24"/>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row>
    <row r="622" spans="1:26" ht="12.75" customHeight="1">
      <c r="A622" s="24"/>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row>
    <row r="623" spans="1:26" ht="12.75" customHeight="1">
      <c r="A623" s="24"/>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row>
    <row r="624" spans="1:26" ht="12.75" customHeight="1">
      <c r="A624" s="24"/>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row>
    <row r="625" spans="1:26" ht="12.75" customHeight="1">
      <c r="A625" s="24"/>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row>
    <row r="626" spans="1:26" ht="12.75" customHeight="1">
      <c r="A626" s="24"/>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row>
    <row r="627" spans="1:26" ht="12.75" customHeight="1">
      <c r="A627" s="24"/>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row>
    <row r="628" spans="1:26" ht="12.75" customHeight="1">
      <c r="A628" s="24"/>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row>
    <row r="629" spans="1:26" ht="12.75" customHeight="1">
      <c r="A629" s="24"/>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row>
    <row r="630" spans="1:26" ht="12.75" customHeight="1">
      <c r="A630" s="24"/>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row>
    <row r="631" spans="1:26" ht="12.75" customHeight="1">
      <c r="A631" s="24"/>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row>
    <row r="632" spans="1:26" ht="12.75" customHeight="1">
      <c r="A632" s="24"/>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row>
    <row r="633" spans="1:26" ht="12.75" customHeight="1">
      <c r="A633" s="24"/>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row>
    <row r="634" spans="1:26" ht="12.75" customHeight="1">
      <c r="A634" s="24"/>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row>
    <row r="635" spans="1:26" ht="12.75" customHeight="1">
      <c r="A635" s="24"/>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row>
    <row r="636" spans="1:26" ht="12.75" customHeight="1">
      <c r="A636" s="24"/>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row>
    <row r="637" spans="1:26" ht="12.75" customHeight="1">
      <c r="A637" s="24"/>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row>
    <row r="638" spans="1:26" ht="12.75" customHeight="1">
      <c r="A638" s="24"/>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row>
    <row r="639" spans="1:26" ht="12.75" customHeight="1">
      <c r="A639" s="24"/>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row>
    <row r="640" spans="1:26" ht="12.75" customHeight="1">
      <c r="A640" s="24"/>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row>
    <row r="641" spans="1:26" ht="12.75" customHeight="1">
      <c r="A641" s="24"/>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row>
    <row r="642" spans="1:26" ht="12.75" customHeight="1">
      <c r="A642" s="24"/>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row>
    <row r="643" spans="1:26" ht="12.75" customHeight="1">
      <c r="A643" s="24"/>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row>
    <row r="644" spans="1:26" ht="12.75" customHeight="1">
      <c r="A644" s="24"/>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row>
    <row r="645" spans="1:26" ht="12.75" customHeight="1">
      <c r="A645" s="24"/>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row>
    <row r="646" spans="1:26" ht="12.75" customHeight="1">
      <c r="A646" s="24"/>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row>
    <row r="647" spans="1:26" ht="12.75" customHeight="1">
      <c r="A647" s="24"/>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row>
    <row r="648" spans="1:26" ht="12.75" customHeight="1">
      <c r="A648" s="24"/>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row>
    <row r="649" spans="1:26" ht="12.75" customHeight="1">
      <c r="A649" s="24"/>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row>
    <row r="650" spans="1:26" ht="12.75" customHeight="1">
      <c r="A650" s="24"/>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row>
    <row r="651" spans="1:26" ht="12.75" customHeight="1">
      <c r="A651" s="24"/>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row>
    <row r="652" spans="1:26" ht="12.75" customHeight="1">
      <c r="A652" s="24"/>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row>
    <row r="653" spans="1:26" ht="12.75" customHeight="1">
      <c r="A653" s="24"/>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row>
    <row r="654" spans="1:26" ht="12.75" customHeight="1">
      <c r="A654" s="24"/>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row>
    <row r="655" spans="1:26" ht="12.75" customHeight="1">
      <c r="A655" s="24"/>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row>
    <row r="656" spans="1:26" ht="12.75" customHeight="1">
      <c r="A656" s="24"/>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row>
    <row r="657" spans="1:26" ht="12.75" customHeight="1">
      <c r="A657" s="24"/>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row>
    <row r="658" spans="1:26" ht="12.75" customHeight="1">
      <c r="A658" s="24"/>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row>
    <row r="659" spans="1:26" ht="12.75" customHeight="1">
      <c r="A659" s="24"/>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row>
    <row r="660" spans="1:26" ht="12.75" customHeight="1">
      <c r="A660" s="24"/>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row>
    <row r="661" spans="1:26" ht="12.75" customHeight="1">
      <c r="A661" s="24"/>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row>
    <row r="662" spans="1:26" ht="12.75" customHeight="1">
      <c r="A662" s="24"/>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row>
    <row r="663" spans="1:26" ht="12.75" customHeight="1">
      <c r="A663" s="24"/>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row>
    <row r="664" spans="1:26" ht="12.75" customHeight="1">
      <c r="A664" s="24"/>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row>
    <row r="665" spans="1:26" ht="12.75" customHeight="1">
      <c r="A665" s="24"/>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row>
    <row r="666" spans="1:26" ht="12.75" customHeight="1">
      <c r="A666" s="24"/>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row>
    <row r="667" spans="1:26" ht="12.75" customHeight="1">
      <c r="A667" s="24"/>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row>
    <row r="668" spans="1:26" ht="12.75" customHeight="1">
      <c r="A668" s="24"/>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row>
    <row r="669" spans="1:26" ht="12.75" customHeight="1">
      <c r="A669" s="24"/>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row>
    <row r="670" spans="1:26" ht="12.75" customHeight="1">
      <c r="A670" s="24"/>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row>
    <row r="671" spans="1:26" ht="12.75" customHeight="1">
      <c r="A671" s="24"/>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row>
    <row r="672" spans="1:26" ht="12.75" customHeight="1">
      <c r="A672" s="24"/>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row>
    <row r="673" spans="1:26" ht="12.75" customHeight="1">
      <c r="A673" s="24"/>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row>
    <row r="674" spans="1:26" ht="12.75" customHeight="1">
      <c r="A674" s="24"/>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row>
    <row r="675" spans="1:26" ht="12.75" customHeight="1">
      <c r="A675" s="24"/>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row>
    <row r="676" spans="1:26" ht="12.75" customHeight="1">
      <c r="A676" s="24"/>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row>
    <row r="677" spans="1:26" ht="12.75" customHeight="1">
      <c r="A677" s="24"/>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row>
    <row r="678" spans="1:26" ht="12.75" customHeight="1">
      <c r="A678" s="24"/>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row>
    <row r="679" spans="1:26" ht="12.75" customHeight="1">
      <c r="A679" s="24"/>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row>
    <row r="680" spans="1:26" ht="12.75" customHeight="1">
      <c r="A680" s="24"/>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row>
    <row r="681" spans="1:26" ht="12.75" customHeight="1">
      <c r="A681" s="24"/>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row>
    <row r="682" spans="1:26" ht="12.75" customHeight="1">
      <c r="A682" s="24"/>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row>
    <row r="683" spans="1:26" ht="12.75" customHeight="1">
      <c r="A683" s="24"/>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row>
    <row r="684" spans="1:26" ht="12.75" customHeight="1">
      <c r="A684" s="24"/>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row>
    <row r="685" spans="1:26" ht="12.75" customHeight="1">
      <c r="A685" s="24"/>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row>
    <row r="686" spans="1:26" ht="12.75" customHeight="1">
      <c r="A686" s="24"/>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row>
    <row r="687" spans="1:26" ht="12.75" customHeight="1">
      <c r="A687" s="24"/>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row>
    <row r="688" spans="1:26" ht="12.75" customHeight="1">
      <c r="A688" s="24"/>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row>
    <row r="689" spans="1:26" ht="12.75" customHeight="1">
      <c r="A689" s="24"/>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row>
    <row r="690" spans="1:26" ht="12.75" customHeight="1">
      <c r="A690" s="24"/>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row>
    <row r="691" spans="1:26" ht="12.75" customHeight="1">
      <c r="A691" s="24"/>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row>
    <row r="692" spans="1:26" ht="12.75" customHeight="1">
      <c r="A692" s="24"/>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row>
    <row r="693" spans="1:26" ht="12.75" customHeight="1">
      <c r="A693" s="24"/>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row>
    <row r="694" spans="1:26" ht="12.75" customHeight="1">
      <c r="A694" s="24"/>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row>
    <row r="695" spans="1:26" ht="12.75" customHeight="1">
      <c r="A695" s="24"/>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row>
    <row r="696" spans="1:26" ht="12.75" customHeight="1">
      <c r="A696" s="24"/>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row>
    <row r="697" spans="1:26" ht="12.75" customHeight="1">
      <c r="A697" s="24"/>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row>
    <row r="698" spans="1:26" ht="12.75" customHeight="1">
      <c r="A698" s="24"/>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row>
    <row r="699" spans="1:26" ht="12.75" customHeight="1">
      <c r="A699" s="24"/>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row>
    <row r="700" spans="1:26" ht="12.75" customHeight="1">
      <c r="A700" s="24"/>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row>
    <row r="701" spans="1:26" ht="12.75" customHeight="1">
      <c r="A701" s="24"/>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row>
    <row r="702" spans="1:26" ht="12.75" customHeight="1">
      <c r="A702" s="24"/>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row>
    <row r="703" spans="1:26" ht="12.75" customHeight="1">
      <c r="A703" s="24"/>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row>
    <row r="704" spans="1:26" ht="12.75" customHeight="1">
      <c r="A704" s="24"/>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row>
    <row r="705" spans="1:26" ht="12.75" customHeight="1">
      <c r="A705" s="24"/>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row>
    <row r="706" spans="1:26" ht="12.75" customHeight="1">
      <c r="A706" s="24"/>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row>
    <row r="707" spans="1:26" ht="12.75" customHeight="1">
      <c r="A707" s="24"/>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row>
    <row r="708" spans="1:26" ht="12.75" customHeight="1">
      <c r="A708" s="24"/>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row>
    <row r="709" spans="1:26" ht="12.75" customHeight="1">
      <c r="A709" s="24"/>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row>
    <row r="710" spans="1:26" ht="12.75" customHeight="1">
      <c r="A710" s="24"/>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row>
    <row r="711" spans="1:26" ht="12.75" customHeight="1">
      <c r="A711" s="24"/>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row>
    <row r="712" spans="1:26" ht="12.75" customHeight="1">
      <c r="A712" s="24"/>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row>
    <row r="713" spans="1:26" ht="12.75" customHeight="1">
      <c r="A713" s="24"/>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row>
    <row r="714" spans="1:26" ht="12.75" customHeight="1">
      <c r="A714" s="24"/>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row>
    <row r="715" spans="1:26" ht="12.75" customHeight="1">
      <c r="A715" s="24"/>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row>
    <row r="716" spans="1:26" ht="12.75" customHeight="1">
      <c r="A716" s="24"/>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row>
    <row r="717" spans="1:26" ht="12.75" customHeight="1">
      <c r="A717" s="24"/>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row>
    <row r="718" spans="1:26" ht="12.75" customHeight="1">
      <c r="A718" s="24"/>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row>
    <row r="719" spans="1:26" ht="12.75" customHeight="1">
      <c r="A719" s="24"/>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row>
    <row r="720" spans="1:26" ht="12.75" customHeight="1">
      <c r="A720" s="24"/>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row>
    <row r="721" spans="1:26" ht="12.75" customHeight="1">
      <c r="A721" s="24"/>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row>
    <row r="722" spans="1:26" ht="12.75" customHeight="1">
      <c r="A722" s="24"/>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row>
    <row r="723" spans="1:26" ht="12.75" customHeight="1">
      <c r="A723" s="24"/>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row>
    <row r="724" spans="1:26" ht="12.75" customHeight="1">
      <c r="A724" s="24"/>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row>
    <row r="725" spans="1:26" ht="12.75" customHeight="1">
      <c r="A725" s="24"/>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row>
    <row r="726" spans="1:26" ht="12.75" customHeight="1">
      <c r="A726" s="24"/>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row>
    <row r="727" spans="1:26" ht="12.75" customHeight="1">
      <c r="A727" s="24"/>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row>
    <row r="728" spans="1:26" ht="12.75" customHeight="1">
      <c r="A728" s="24"/>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row>
    <row r="729" spans="1:26" ht="12.75" customHeight="1">
      <c r="A729" s="24"/>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row>
    <row r="730" spans="1:26" ht="12.75" customHeight="1">
      <c r="A730" s="24"/>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row>
    <row r="731" spans="1:26" ht="12.75" customHeight="1">
      <c r="A731" s="24"/>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row>
    <row r="732" spans="1:26" ht="12.75" customHeight="1">
      <c r="A732" s="24"/>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row>
    <row r="733" spans="1:26" ht="12.75" customHeight="1">
      <c r="A733" s="24"/>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row>
    <row r="734" spans="1:26" ht="12.75" customHeight="1">
      <c r="A734" s="24"/>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row>
    <row r="735" spans="1:26" ht="12.75" customHeight="1">
      <c r="A735" s="24"/>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row>
    <row r="736" spans="1:26" ht="12.75" customHeight="1">
      <c r="A736" s="24"/>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row>
    <row r="737" spans="1:26" ht="12.75" customHeight="1">
      <c r="A737" s="24"/>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row>
    <row r="738" spans="1:26" ht="12.75" customHeight="1">
      <c r="A738" s="24"/>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row>
    <row r="739" spans="1:26" ht="12.75" customHeight="1">
      <c r="A739" s="24"/>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row>
    <row r="740" spans="1:26" ht="12.75" customHeight="1">
      <c r="A740" s="24"/>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row>
    <row r="741" spans="1:26" ht="12.75" customHeight="1">
      <c r="A741" s="24"/>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row>
    <row r="742" spans="1:26" ht="12.75" customHeight="1">
      <c r="A742" s="24"/>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row>
    <row r="743" spans="1:26" ht="12.75" customHeight="1">
      <c r="A743" s="24"/>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row>
    <row r="744" spans="1:26" ht="12.75" customHeight="1">
      <c r="A744" s="24"/>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row>
    <row r="745" spans="1:26" ht="12.75" customHeight="1">
      <c r="A745" s="24"/>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row>
    <row r="746" spans="1:26" ht="12.75" customHeight="1">
      <c r="A746" s="24"/>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row>
    <row r="747" spans="1:26" ht="12.75" customHeight="1">
      <c r="A747" s="24"/>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row>
    <row r="748" spans="1:26" ht="12.75" customHeight="1">
      <c r="A748" s="24"/>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row>
    <row r="749" spans="1:26" ht="12.75" customHeight="1">
      <c r="A749" s="24"/>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row>
    <row r="750" spans="1:26" ht="12.75" customHeight="1">
      <c r="A750" s="24"/>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row>
    <row r="751" spans="1:26" ht="12.75" customHeight="1">
      <c r="A751" s="24"/>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row>
    <row r="752" spans="1:26" ht="12.75" customHeight="1">
      <c r="A752" s="24"/>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row>
    <row r="753" spans="1:26" ht="12.75" customHeight="1">
      <c r="A753" s="24"/>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row>
    <row r="754" spans="1:26" ht="12.75" customHeight="1">
      <c r="A754" s="24"/>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row>
    <row r="755" spans="1:26" ht="12.75" customHeight="1">
      <c r="A755" s="24"/>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row>
    <row r="756" spans="1:26" ht="12.75" customHeight="1">
      <c r="A756" s="24"/>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row>
    <row r="757" spans="1:26" ht="12.75" customHeight="1">
      <c r="A757" s="24"/>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row>
    <row r="758" spans="1:26" ht="12.75" customHeight="1">
      <c r="A758" s="24"/>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row>
    <row r="759" spans="1:26" ht="12.75" customHeight="1">
      <c r="A759" s="24"/>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row>
    <row r="760" spans="1:26" ht="12.75" customHeight="1">
      <c r="A760" s="24"/>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row>
    <row r="761" spans="1:26" ht="12.75" customHeight="1">
      <c r="A761" s="24"/>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row>
    <row r="762" spans="1:26" ht="12.75" customHeight="1">
      <c r="A762" s="24"/>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row>
    <row r="763" spans="1:26" ht="12.75" customHeight="1">
      <c r="A763" s="24"/>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row>
    <row r="764" spans="1:26" ht="12.75" customHeight="1">
      <c r="A764" s="24"/>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row>
    <row r="765" spans="1:26" ht="12.75" customHeight="1">
      <c r="A765" s="24"/>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row>
    <row r="766" spans="1:26" ht="12.75" customHeight="1">
      <c r="A766" s="24"/>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row>
    <row r="767" spans="1:26" ht="12.75" customHeight="1">
      <c r="A767" s="24"/>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row>
    <row r="768" spans="1:26" ht="12.75" customHeight="1">
      <c r="A768" s="24"/>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row>
    <row r="769" spans="1:26" ht="12.75" customHeight="1">
      <c r="A769" s="24"/>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row>
    <row r="770" spans="1:26" ht="12.75" customHeight="1">
      <c r="A770" s="24"/>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row>
    <row r="771" spans="1:26" ht="12.75" customHeight="1">
      <c r="A771" s="24"/>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row>
    <row r="772" spans="1:26" ht="12.75" customHeight="1">
      <c r="A772" s="24"/>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row>
    <row r="773" spans="1:26" ht="12.75" customHeight="1">
      <c r="A773" s="24"/>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row>
    <row r="774" spans="1:26" ht="12.75" customHeight="1">
      <c r="A774" s="24"/>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row>
    <row r="775" spans="1:26" ht="12.75" customHeight="1">
      <c r="A775" s="24"/>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row>
    <row r="776" spans="1:26" ht="12.75" customHeight="1">
      <c r="A776" s="24"/>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row>
    <row r="777" spans="1:26" ht="12.75" customHeight="1">
      <c r="A777" s="24"/>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row>
    <row r="778" spans="1:26" ht="12.75" customHeight="1">
      <c r="A778" s="24"/>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row>
    <row r="779" spans="1:26" ht="12.75" customHeight="1">
      <c r="A779" s="24"/>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row>
    <row r="780" spans="1:26" ht="12.75" customHeight="1">
      <c r="A780" s="24"/>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row>
    <row r="781" spans="1:26" ht="12.75" customHeight="1">
      <c r="A781" s="24"/>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row>
    <row r="782" spans="1:26" ht="12.75" customHeight="1">
      <c r="A782" s="24"/>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row>
    <row r="783" spans="1:26" ht="12.75" customHeight="1">
      <c r="A783" s="24"/>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row>
    <row r="784" spans="1:26" ht="12.75" customHeight="1">
      <c r="A784" s="24"/>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row>
    <row r="785" spans="1:26" ht="12.75" customHeight="1">
      <c r="A785" s="24"/>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row>
    <row r="786" spans="1:26" ht="12.75" customHeight="1">
      <c r="A786" s="24"/>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row>
    <row r="787" spans="1:26" ht="12.75" customHeight="1">
      <c r="A787" s="24"/>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row>
    <row r="788" spans="1:26" ht="12.75" customHeight="1">
      <c r="A788" s="24"/>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row>
    <row r="789" spans="1:26" ht="12.75" customHeight="1">
      <c r="A789" s="24"/>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row>
    <row r="790" spans="1:26" ht="12.75" customHeight="1">
      <c r="A790" s="24"/>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row>
    <row r="791" spans="1:26" ht="12.75" customHeight="1">
      <c r="A791" s="24"/>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row>
    <row r="792" spans="1:26" ht="12.75" customHeight="1">
      <c r="A792" s="24"/>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row>
    <row r="793" spans="1:26" ht="12.75" customHeight="1">
      <c r="A793" s="24"/>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row>
    <row r="794" spans="1:26" ht="12.75" customHeight="1">
      <c r="A794" s="24"/>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row>
    <row r="795" spans="1:26" ht="12.75" customHeight="1">
      <c r="A795" s="24"/>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row>
    <row r="796" spans="1:26" ht="12.75" customHeight="1">
      <c r="A796" s="24"/>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row>
    <row r="797" spans="1:26" ht="12.75" customHeight="1">
      <c r="A797" s="24"/>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row>
    <row r="798" spans="1:26" ht="12.75" customHeight="1">
      <c r="A798" s="24"/>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row>
    <row r="799" spans="1:26" ht="12.75" customHeight="1">
      <c r="A799" s="24"/>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row>
    <row r="800" spans="1:26" ht="12.75" customHeight="1">
      <c r="A800" s="24"/>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row>
    <row r="801" spans="1:26" ht="12.75" customHeight="1">
      <c r="A801" s="24"/>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row>
    <row r="802" spans="1:26" ht="12.75" customHeight="1">
      <c r="A802" s="24"/>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row>
    <row r="803" spans="1:26" ht="12.75" customHeight="1">
      <c r="A803" s="24"/>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row>
    <row r="804" spans="1:26" ht="12.75" customHeight="1">
      <c r="A804" s="24"/>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row>
    <row r="805" spans="1:26" ht="12.75" customHeight="1">
      <c r="A805" s="24"/>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row>
    <row r="806" spans="1:26" ht="12.75" customHeight="1">
      <c r="A806" s="24"/>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row>
    <row r="807" spans="1:26" ht="12.75" customHeight="1">
      <c r="A807" s="24"/>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row>
    <row r="808" spans="1:26" ht="12.75" customHeight="1">
      <c r="A808" s="24"/>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row>
    <row r="809" spans="1:26" ht="12.75" customHeight="1">
      <c r="A809" s="24"/>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row>
    <row r="810" spans="1:26" ht="12.75" customHeight="1">
      <c r="A810" s="24"/>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row>
    <row r="811" spans="1:26" ht="12.75" customHeight="1">
      <c r="A811" s="24"/>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row>
    <row r="812" spans="1:26" ht="12.75" customHeight="1">
      <c r="A812" s="24"/>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row>
    <row r="813" spans="1:26" ht="12.75" customHeight="1">
      <c r="A813" s="24"/>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row>
    <row r="814" spans="1:26" ht="12.75" customHeight="1">
      <c r="A814" s="24"/>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row>
    <row r="815" spans="1:26" ht="12.75" customHeight="1">
      <c r="A815" s="24"/>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row>
    <row r="816" spans="1:26" ht="12.75" customHeight="1">
      <c r="A816" s="24"/>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row>
    <row r="817" spans="1:26" ht="12.75" customHeight="1">
      <c r="A817" s="24"/>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row>
    <row r="818" spans="1:26" ht="12.75" customHeight="1">
      <c r="A818" s="24"/>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row>
    <row r="819" spans="1:26" ht="12.75" customHeight="1">
      <c r="A819" s="24"/>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row>
    <row r="820" spans="1:26" ht="12.75" customHeight="1">
      <c r="A820" s="24"/>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row>
    <row r="821" spans="1:26" ht="12.75" customHeight="1">
      <c r="A821" s="24"/>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row>
    <row r="822" spans="1:26" ht="12.75" customHeight="1">
      <c r="A822" s="24"/>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row>
    <row r="823" spans="1:26" ht="12.75" customHeight="1">
      <c r="A823" s="24"/>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row>
    <row r="824" spans="1:26" ht="12.75" customHeight="1">
      <c r="A824" s="24"/>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row>
    <row r="825" spans="1:26" ht="12.75" customHeight="1">
      <c r="A825" s="24"/>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row>
    <row r="826" spans="1:26" ht="12.75" customHeight="1">
      <c r="A826" s="24"/>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row>
    <row r="827" spans="1:26" ht="12.75" customHeight="1">
      <c r="A827" s="24"/>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row>
    <row r="828" spans="1:26" ht="12.75" customHeight="1">
      <c r="A828" s="24"/>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row>
    <row r="829" spans="1:26" ht="12.75" customHeight="1">
      <c r="A829" s="24"/>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row>
    <row r="830" spans="1:26" ht="12.75" customHeight="1">
      <c r="A830" s="24"/>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row>
    <row r="831" spans="1:26" ht="12.75" customHeight="1">
      <c r="A831" s="24"/>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row>
    <row r="832" spans="1:26" ht="12.75" customHeight="1">
      <c r="A832" s="24"/>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row>
    <row r="833" spans="1:26" ht="12.75" customHeight="1">
      <c r="A833" s="24"/>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row>
    <row r="834" spans="1:26" ht="12.75" customHeight="1">
      <c r="A834" s="24"/>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row>
    <row r="835" spans="1:26" ht="12.75" customHeight="1">
      <c r="A835" s="24"/>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row>
    <row r="836" spans="1:26" ht="12.75" customHeight="1">
      <c r="A836" s="24"/>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row>
    <row r="837" spans="1:26" ht="12.75" customHeight="1">
      <c r="A837" s="24"/>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row>
    <row r="838" spans="1:26" ht="12.75" customHeight="1">
      <c r="A838" s="24"/>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row>
    <row r="839" spans="1:26" ht="12.75" customHeight="1">
      <c r="A839" s="24"/>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row>
    <row r="840" spans="1:26" ht="12.75" customHeight="1">
      <c r="A840" s="24"/>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row>
    <row r="841" spans="1:26" ht="12.75" customHeight="1">
      <c r="A841" s="24"/>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row>
    <row r="842" spans="1:26" ht="12.75" customHeight="1">
      <c r="A842" s="24"/>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row>
    <row r="843" spans="1:26" ht="12.75" customHeight="1">
      <c r="A843" s="24"/>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row>
    <row r="844" spans="1:26" ht="12.75" customHeight="1">
      <c r="A844" s="24"/>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row>
    <row r="845" spans="1:26" ht="12.75" customHeight="1">
      <c r="A845" s="24"/>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row>
    <row r="846" spans="1:26" ht="12.75" customHeight="1">
      <c r="A846" s="24"/>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row>
    <row r="847" spans="1:26" ht="12.75" customHeight="1">
      <c r="A847" s="24"/>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row>
    <row r="848" spans="1:26" ht="12.75" customHeight="1">
      <c r="A848" s="24"/>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row>
    <row r="849" spans="1:26" ht="12.75" customHeight="1">
      <c r="A849" s="24"/>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row>
    <row r="850" spans="1:26" ht="12.75" customHeight="1">
      <c r="A850" s="24"/>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row>
    <row r="851" spans="1:26" ht="12.75" customHeight="1">
      <c r="A851" s="24"/>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row>
    <row r="852" spans="1:26" ht="12.75" customHeight="1">
      <c r="A852" s="24"/>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row>
    <row r="853" spans="1:26" ht="12.75" customHeight="1">
      <c r="A853" s="24"/>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row>
    <row r="854" spans="1:26" ht="12.75" customHeight="1">
      <c r="A854" s="24"/>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row>
    <row r="855" spans="1:26" ht="12.75" customHeight="1">
      <c r="A855" s="24"/>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row>
    <row r="856" spans="1:26" ht="12.75" customHeight="1">
      <c r="A856" s="24"/>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row>
    <row r="857" spans="1:26" ht="12.75" customHeight="1">
      <c r="A857" s="24"/>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row>
    <row r="858" spans="1:26" ht="12.75" customHeight="1">
      <c r="A858" s="24"/>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row>
    <row r="859" spans="1:26" ht="12.75" customHeight="1">
      <c r="A859" s="24"/>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row>
    <row r="860" spans="1:26" ht="12.75" customHeight="1">
      <c r="A860" s="24"/>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row>
    <row r="861" spans="1:26" ht="12.75" customHeight="1">
      <c r="A861" s="24"/>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row>
    <row r="862" spans="1:26" ht="12.75" customHeight="1">
      <c r="A862" s="24"/>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row>
    <row r="863" spans="1:26" ht="12.75" customHeight="1">
      <c r="A863" s="24"/>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row>
    <row r="864" spans="1:26" ht="12.75" customHeight="1">
      <c r="A864" s="24"/>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row>
    <row r="865" spans="1:26" ht="12.75" customHeight="1">
      <c r="A865" s="24"/>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row>
    <row r="866" spans="1:26" ht="12.75" customHeight="1">
      <c r="A866" s="24"/>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row>
    <row r="867" spans="1:26" ht="12.75" customHeight="1">
      <c r="A867" s="24"/>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row>
    <row r="868" spans="1:26" ht="12.75" customHeight="1">
      <c r="A868" s="24"/>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row>
    <row r="869" spans="1:26" ht="12.75" customHeight="1">
      <c r="A869" s="24"/>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row>
    <row r="870" spans="1:26" ht="12.75" customHeight="1">
      <c r="A870" s="24"/>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row>
    <row r="871" spans="1:26" ht="12.75" customHeight="1">
      <c r="A871" s="24"/>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row>
    <row r="872" spans="1:26" ht="12.75" customHeight="1">
      <c r="A872" s="24"/>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row>
    <row r="873" spans="1:26" ht="12.75" customHeight="1">
      <c r="A873" s="24"/>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row>
    <row r="874" spans="1:26" ht="12.75" customHeight="1">
      <c r="A874" s="24"/>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row>
    <row r="875" spans="1:26" ht="12.75" customHeight="1">
      <c r="A875" s="24"/>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row>
    <row r="876" spans="1:26" ht="12.75" customHeight="1">
      <c r="A876" s="24"/>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row>
    <row r="877" spans="1:26" ht="12.75" customHeight="1">
      <c r="A877" s="24"/>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row>
    <row r="878" spans="1:26" ht="12.75" customHeight="1">
      <c r="A878" s="24"/>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row>
    <row r="879" spans="1:26" ht="12.75" customHeight="1">
      <c r="A879" s="24"/>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row>
    <row r="880" spans="1:26" ht="12.75" customHeight="1">
      <c r="A880" s="24"/>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row>
    <row r="881" spans="1:26" ht="12.75" customHeight="1">
      <c r="A881" s="24"/>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row>
    <row r="882" spans="1:26" ht="12.75" customHeight="1">
      <c r="A882" s="24"/>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row>
    <row r="883" spans="1:26" ht="12.75" customHeight="1">
      <c r="A883" s="24"/>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row>
    <row r="884" spans="1:26" ht="12.75" customHeight="1">
      <c r="A884" s="24"/>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row>
    <row r="885" spans="1:26" ht="12.75" customHeight="1">
      <c r="A885" s="24"/>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row>
    <row r="886" spans="1:26" ht="12.75" customHeight="1">
      <c r="A886" s="24"/>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row>
    <row r="887" spans="1:26" ht="12.75" customHeight="1">
      <c r="A887" s="24"/>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row>
    <row r="888" spans="1:26" ht="12.75" customHeight="1">
      <c r="A888" s="24"/>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row>
    <row r="889" spans="1:26" ht="12.75" customHeight="1">
      <c r="A889" s="24"/>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row>
    <row r="890" spans="1:26" ht="12.75" customHeight="1">
      <c r="A890" s="24"/>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row>
    <row r="891" spans="1:26" ht="12.75" customHeight="1">
      <c r="A891" s="24"/>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row>
    <row r="892" spans="1:26" ht="12.75" customHeight="1">
      <c r="A892" s="24"/>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row>
    <row r="893" spans="1:26" ht="12.75" customHeight="1">
      <c r="A893" s="24"/>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row>
    <row r="894" spans="1:26" ht="12.75" customHeight="1">
      <c r="A894" s="24"/>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row>
    <row r="895" spans="1:26" ht="12.75" customHeight="1">
      <c r="A895" s="24"/>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row>
    <row r="896" spans="1:26" ht="12.75" customHeight="1">
      <c r="A896" s="24"/>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row>
    <row r="897" spans="1:26" ht="12.75" customHeight="1">
      <c r="A897" s="24"/>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row>
    <row r="898" spans="1:26" ht="12.75" customHeight="1">
      <c r="A898" s="24"/>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row>
    <row r="899" spans="1:26" ht="12.75" customHeight="1">
      <c r="A899" s="24"/>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row>
    <row r="900" spans="1:26" ht="12.75" customHeight="1">
      <c r="A900" s="24"/>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row>
    <row r="901" spans="1:26" ht="12.75" customHeight="1">
      <c r="A901" s="24"/>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row>
    <row r="902" spans="1:26" ht="12.75" customHeight="1">
      <c r="A902" s="24"/>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row>
    <row r="903" spans="1:26" ht="12.75" customHeight="1">
      <c r="A903" s="24"/>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row>
    <row r="904" spans="1:26" ht="12.75" customHeight="1">
      <c r="A904" s="24"/>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row>
    <row r="905" spans="1:26" ht="12.75" customHeight="1">
      <c r="A905" s="24"/>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row>
    <row r="906" spans="1:26" ht="12.75" customHeight="1">
      <c r="A906" s="24"/>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row>
    <row r="907" spans="1:26" ht="12.75" customHeight="1">
      <c r="A907" s="24"/>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row>
    <row r="908" spans="1:26" ht="12.75" customHeight="1">
      <c r="A908" s="24"/>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row>
    <row r="909" spans="1:26" ht="12.75" customHeight="1">
      <c r="A909" s="24"/>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row>
    <row r="910" spans="1:26" ht="12.75" customHeight="1">
      <c r="A910" s="24"/>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row>
    <row r="911" spans="1:26" ht="12.75" customHeight="1">
      <c r="A911" s="24"/>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row>
    <row r="912" spans="1:26" ht="12.75" customHeight="1">
      <c r="A912" s="24"/>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row>
    <row r="913" spans="1:26" ht="12.75" customHeight="1">
      <c r="A913" s="24"/>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row>
    <row r="914" spans="1:26" ht="12.75" customHeight="1">
      <c r="A914" s="24"/>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row>
    <row r="915" spans="1:26" ht="12.75" customHeight="1">
      <c r="A915" s="24"/>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row>
    <row r="916" spans="1:26" ht="12.75" customHeight="1">
      <c r="A916" s="24"/>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row>
    <row r="917" spans="1:26" ht="12.75" customHeight="1">
      <c r="A917" s="24"/>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row>
    <row r="918" spans="1:26" ht="12.75" customHeight="1">
      <c r="A918" s="24"/>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row>
    <row r="919" spans="1:26" ht="12.75" customHeight="1">
      <c r="A919" s="24"/>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row>
    <row r="920" spans="1:26" ht="12.75" customHeight="1">
      <c r="A920" s="24"/>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row>
    <row r="921" spans="1:26" ht="12.75" customHeight="1">
      <c r="A921" s="24"/>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row>
    <row r="922" spans="1:26" ht="12.75" customHeight="1">
      <c r="A922" s="24"/>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row>
    <row r="923" spans="1:26" ht="12.75" customHeight="1">
      <c r="A923" s="24"/>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row>
    <row r="924" spans="1:26" ht="12.75" customHeight="1">
      <c r="A924" s="24"/>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row>
    <row r="925" spans="1:26" ht="12.75" customHeight="1">
      <c r="A925" s="24"/>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row>
    <row r="926" spans="1:26" ht="12.75" customHeight="1">
      <c r="A926" s="24"/>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row>
    <row r="927" spans="1:26" ht="12.75" customHeight="1">
      <c r="A927" s="24"/>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row>
    <row r="928" spans="1:26" ht="12.75" customHeight="1">
      <c r="A928" s="24"/>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row>
    <row r="929" spans="1:26" ht="12.75" customHeight="1">
      <c r="A929" s="24"/>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row>
    <row r="930" spans="1:26" ht="12.75" customHeight="1">
      <c r="A930" s="24"/>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row>
    <row r="931" spans="1:26" ht="12.75" customHeight="1">
      <c r="A931" s="24"/>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row>
    <row r="932" spans="1:26" ht="12.75" customHeight="1">
      <c r="A932" s="24"/>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row>
    <row r="933" spans="1:26" ht="12.75" customHeight="1">
      <c r="A933" s="24"/>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row>
    <row r="934" spans="1:26" ht="12.75" customHeight="1">
      <c r="A934" s="24"/>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row>
    <row r="935" spans="1:26" ht="12.75" customHeight="1">
      <c r="A935" s="24"/>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row>
    <row r="936" spans="1:26" ht="12.75" customHeight="1">
      <c r="A936" s="24"/>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row>
    <row r="937" spans="1:26" ht="12.75" customHeight="1">
      <c r="A937" s="24"/>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row>
    <row r="938" spans="1:26" ht="12.75" customHeight="1">
      <c r="A938" s="24"/>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row>
    <row r="939" spans="1:26" ht="12.75" customHeight="1">
      <c r="A939" s="24"/>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row>
    <row r="940" spans="1:26" ht="12.75" customHeight="1">
      <c r="A940" s="24"/>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row>
    <row r="941" spans="1:26" ht="12.75" customHeight="1">
      <c r="A941" s="24"/>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row>
    <row r="942" spans="1:26" ht="12.75" customHeight="1">
      <c r="A942" s="24"/>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row>
    <row r="943" spans="1:26" ht="12.75" customHeight="1">
      <c r="A943" s="24"/>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row>
    <row r="944" spans="1:26" ht="12.75" customHeight="1">
      <c r="A944" s="24"/>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row>
    <row r="945" spans="1:26" ht="12.75" customHeight="1">
      <c r="A945" s="24"/>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row>
    <row r="946" spans="1:26" ht="12.75" customHeight="1">
      <c r="A946" s="24"/>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row>
    <row r="947" spans="1:26" ht="12.75" customHeight="1">
      <c r="A947" s="24"/>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row>
    <row r="948" spans="1:26" ht="12.75" customHeight="1">
      <c r="A948" s="24"/>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row>
    <row r="949" spans="1:26" ht="12.75" customHeight="1">
      <c r="A949" s="24"/>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row>
    <row r="950" spans="1:26" ht="12.75" customHeight="1">
      <c r="A950" s="24"/>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row>
    <row r="951" spans="1:26" ht="12.75" customHeight="1">
      <c r="A951" s="24"/>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row>
    <row r="952" spans="1:26" ht="12.75" customHeight="1">
      <c r="A952" s="24"/>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row>
    <row r="953" spans="1:26" ht="12.75" customHeight="1">
      <c r="A953" s="24"/>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row>
    <row r="954" spans="1:26" ht="12.75" customHeight="1">
      <c r="A954" s="24"/>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row>
    <row r="955" spans="1:26" ht="12.75" customHeight="1">
      <c r="A955" s="24"/>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row>
    <row r="956" spans="1:26" ht="12.75" customHeight="1">
      <c r="A956" s="24"/>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row>
    <row r="957" spans="1:26" ht="12.75" customHeight="1">
      <c r="A957" s="24"/>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row>
    <row r="958" spans="1:26" ht="12.75" customHeight="1">
      <c r="A958" s="24"/>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row>
    <row r="959" spans="1:26" ht="12.75" customHeight="1">
      <c r="A959" s="24"/>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row>
    <row r="960" spans="1:26" ht="12.75" customHeight="1">
      <c r="A960" s="24"/>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row>
    <row r="961" spans="1:26" ht="12.75" customHeight="1">
      <c r="A961" s="24"/>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row>
    <row r="962" spans="1:26" ht="12.75" customHeight="1">
      <c r="A962" s="24"/>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row>
    <row r="963" spans="1:26" ht="12.75" customHeight="1">
      <c r="A963" s="24"/>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row>
    <row r="964" spans="1:26" ht="12.75" customHeight="1">
      <c r="A964" s="24"/>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row>
    <row r="965" spans="1:26" ht="12.75" customHeight="1">
      <c r="A965" s="24"/>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row>
    <row r="966" spans="1:26" ht="12.75" customHeight="1">
      <c r="A966" s="24"/>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row>
    <row r="967" spans="1:26" ht="12.75" customHeight="1">
      <c r="A967" s="24"/>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row>
    <row r="968" spans="1:26" ht="12.75" customHeight="1">
      <c r="A968" s="24"/>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row>
    <row r="969" spans="1:26" ht="12.75" customHeight="1">
      <c r="A969" s="24"/>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row>
    <row r="970" spans="1:26" ht="12.75" customHeight="1">
      <c r="A970" s="24"/>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row>
    <row r="971" spans="1:26" ht="12.75" customHeight="1">
      <c r="A971" s="24"/>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row>
    <row r="972" spans="1:26" ht="12.75" customHeight="1">
      <c r="A972" s="24"/>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row>
    <row r="973" spans="1:26" ht="12.75" customHeight="1">
      <c r="A973" s="24"/>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row>
    <row r="974" spans="1:26" ht="12.75" customHeight="1">
      <c r="A974" s="24"/>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row>
    <row r="975" spans="1:26" ht="12.75" customHeight="1">
      <c r="A975" s="24"/>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row>
    <row r="976" spans="1:26" ht="12.75" customHeight="1">
      <c r="A976" s="24"/>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row>
    <row r="977" spans="1:26" ht="12.75" customHeight="1">
      <c r="A977" s="24"/>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row>
    <row r="978" spans="1:26" ht="12.75" customHeight="1">
      <c r="A978" s="24"/>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row>
    <row r="979" spans="1:26" ht="12.75" customHeight="1">
      <c r="A979" s="24"/>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row>
    <row r="980" spans="1:26" ht="12.75" customHeight="1">
      <c r="A980" s="24"/>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row>
    <row r="981" spans="1:26" ht="12.75" customHeight="1">
      <c r="A981" s="24"/>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row>
    <row r="982" spans="1:26" ht="12.75" customHeight="1">
      <c r="A982" s="24"/>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row>
    <row r="983" spans="1:26" ht="12.75" customHeight="1">
      <c r="A983" s="24"/>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row>
    <row r="984" spans="1:26" ht="12.75" customHeight="1">
      <c r="A984" s="24"/>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row>
    <row r="985" spans="1:26" ht="12.75" customHeight="1">
      <c r="A985" s="24"/>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row>
    <row r="986" spans="1:26" ht="12.75" customHeight="1">
      <c r="A986" s="24"/>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row>
    <row r="987" spans="1:26" ht="12.75" customHeight="1">
      <c r="A987" s="24"/>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row>
    <row r="988" spans="1:26" ht="12.75" customHeight="1">
      <c r="A988" s="24"/>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row>
    <row r="989" spans="1:26" ht="12.75" customHeight="1">
      <c r="A989" s="24"/>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row>
    <row r="990" spans="1:26" ht="12.75" customHeight="1">
      <c r="A990" s="24"/>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row>
    <row r="991" spans="1:26" ht="12.75" customHeight="1">
      <c r="A991" s="24"/>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row>
    <row r="992" spans="1:26" ht="12.75" customHeight="1">
      <c r="A992" s="24"/>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row>
    <row r="993" spans="1:26" ht="12.75" customHeight="1">
      <c r="A993" s="24"/>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row>
    <row r="994" spans="1:26" ht="12.75" customHeight="1">
      <c r="A994" s="24"/>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row>
    <row r="995" spans="1:26" ht="12.75" customHeight="1">
      <c r="A995" s="24"/>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row>
    <row r="996" spans="1:26" ht="12.75" customHeight="1">
      <c r="A996" s="24"/>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row>
    <row r="997" spans="1:26" ht="12.75" customHeight="1">
      <c r="A997" s="24"/>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row>
    <row r="998" spans="1:26" ht="12.75" customHeight="1">
      <c r="A998" s="24"/>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row>
    <row r="999" spans="1:26" ht="12.75" customHeight="1">
      <c r="A999" s="24"/>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row>
    <row r="1000" spans="1:26" ht="12.75" customHeight="1">
      <c r="A1000" s="24"/>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row>
    <row r="1001" spans="1:26" ht="12.75" customHeight="1">
      <c r="A1001" s="24"/>
      <c r="B1001" s="24"/>
      <c r="C1001" s="24"/>
      <c r="D1001" s="24"/>
      <c r="E1001" s="24"/>
      <c r="F1001" s="24"/>
      <c r="G1001" s="24"/>
      <c r="H1001" s="24"/>
      <c r="I1001" s="24"/>
      <c r="J1001" s="24"/>
      <c r="K1001" s="24"/>
      <c r="L1001" s="24"/>
      <c r="M1001" s="24"/>
      <c r="N1001" s="24"/>
      <c r="O1001" s="24"/>
      <c r="P1001" s="24"/>
      <c r="Q1001" s="24"/>
      <c r="R1001" s="24"/>
      <c r="S1001" s="24"/>
      <c r="T1001" s="24"/>
      <c r="U1001" s="24"/>
      <c r="V1001" s="24"/>
      <c r="W1001" s="24"/>
      <c r="X1001" s="24"/>
      <c r="Y1001" s="24"/>
      <c r="Z1001" s="24"/>
    </row>
    <row r="1002" spans="1:26" ht="12.75" customHeight="1">
      <c r="A1002" s="24"/>
      <c r="B1002" s="24"/>
      <c r="C1002" s="24"/>
      <c r="D1002" s="24"/>
      <c r="E1002" s="24"/>
      <c r="F1002" s="24"/>
      <c r="G1002" s="24"/>
      <c r="H1002" s="24"/>
      <c r="I1002" s="24"/>
      <c r="J1002" s="24"/>
      <c r="K1002" s="24"/>
      <c r="L1002" s="24"/>
      <c r="M1002" s="24"/>
      <c r="N1002" s="24"/>
      <c r="O1002" s="24"/>
      <c r="P1002" s="24"/>
      <c r="Q1002" s="24"/>
      <c r="R1002" s="24"/>
      <c r="S1002" s="24"/>
      <c r="T1002" s="24"/>
      <c r="U1002" s="24"/>
      <c r="V1002" s="24"/>
      <c r="W1002" s="24"/>
      <c r="X1002" s="24"/>
      <c r="Y1002" s="24"/>
      <c r="Z1002" s="24"/>
    </row>
    <row r="1003" spans="1:26" ht="12.75" customHeight="1">
      <c r="A1003" s="24"/>
      <c r="B1003" s="24"/>
      <c r="C1003" s="24"/>
      <c r="D1003" s="24"/>
      <c r="E1003" s="24"/>
      <c r="F1003" s="24"/>
      <c r="G1003" s="24"/>
      <c r="H1003" s="24"/>
      <c r="I1003" s="24"/>
      <c r="J1003" s="24"/>
      <c r="K1003" s="24"/>
      <c r="L1003" s="24"/>
      <c r="M1003" s="24"/>
      <c r="N1003" s="24"/>
      <c r="O1003" s="24"/>
      <c r="P1003" s="24"/>
      <c r="Q1003" s="24"/>
      <c r="R1003" s="24"/>
      <c r="S1003" s="24"/>
      <c r="T1003" s="24"/>
      <c r="U1003" s="24"/>
      <c r="V1003" s="24"/>
      <c r="W1003" s="24"/>
      <c r="X1003" s="24"/>
      <c r="Y1003" s="24"/>
      <c r="Z1003" s="24"/>
    </row>
    <row r="1004" spans="1:26" ht="12.75" customHeight="1">
      <c r="A1004" s="24"/>
      <c r="B1004" s="24"/>
      <c r="C1004" s="24"/>
      <c r="D1004" s="24"/>
      <c r="E1004" s="24"/>
      <c r="F1004" s="24"/>
      <c r="G1004" s="24"/>
      <c r="H1004" s="24"/>
      <c r="I1004" s="24"/>
      <c r="J1004" s="24"/>
      <c r="K1004" s="24"/>
      <c r="L1004" s="24"/>
      <c r="M1004" s="24"/>
      <c r="N1004" s="24"/>
      <c r="O1004" s="24"/>
      <c r="P1004" s="24"/>
      <c r="Q1004" s="24"/>
      <c r="R1004" s="24"/>
      <c r="S1004" s="24"/>
      <c r="T1004" s="24"/>
      <c r="U1004" s="24"/>
      <c r="V1004" s="24"/>
      <c r="W1004" s="24"/>
      <c r="X1004" s="24"/>
      <c r="Y1004" s="24"/>
      <c r="Z1004" s="24"/>
    </row>
    <row r="1005" spans="1:26" ht="12.75" customHeight="1">
      <c r="A1005" s="24"/>
      <c r="B1005" s="24"/>
      <c r="C1005" s="24"/>
      <c r="D1005" s="24"/>
      <c r="E1005" s="24"/>
      <c r="F1005" s="24"/>
      <c r="G1005" s="24"/>
      <c r="H1005" s="24"/>
      <c r="I1005" s="24"/>
      <c r="J1005" s="24"/>
      <c r="K1005" s="24"/>
      <c r="L1005" s="24"/>
      <c r="M1005" s="24"/>
      <c r="N1005" s="24"/>
      <c r="O1005" s="24"/>
      <c r="P1005" s="24"/>
      <c r="Q1005" s="24"/>
      <c r="R1005" s="24"/>
      <c r="S1005" s="24"/>
      <c r="T1005" s="24"/>
      <c r="U1005" s="24"/>
      <c r="V1005" s="24"/>
      <c r="W1005" s="24"/>
      <c r="X1005" s="24"/>
      <c r="Y1005" s="24"/>
      <c r="Z1005" s="24"/>
    </row>
    <row r="1006" spans="1:26" ht="12.75" customHeight="1">
      <c r="A1006" s="24"/>
      <c r="B1006" s="24"/>
      <c r="C1006" s="24"/>
      <c r="D1006" s="24"/>
      <c r="E1006" s="24"/>
      <c r="F1006" s="24"/>
      <c r="G1006" s="24"/>
      <c r="H1006" s="24"/>
      <c r="I1006" s="24"/>
      <c r="J1006" s="24"/>
      <c r="K1006" s="24"/>
      <c r="L1006" s="24"/>
      <c r="M1006" s="24"/>
      <c r="N1006" s="24"/>
      <c r="O1006" s="24"/>
      <c r="P1006" s="24"/>
      <c r="Q1006" s="24"/>
      <c r="R1006" s="24"/>
      <c r="S1006" s="24"/>
      <c r="T1006" s="24"/>
      <c r="U1006" s="24"/>
      <c r="V1006" s="24"/>
      <c r="W1006" s="24"/>
      <c r="X1006" s="24"/>
      <c r="Y1006" s="24"/>
      <c r="Z1006" s="24"/>
    </row>
    <row r="1007" spans="1:26" ht="12.75" customHeight="1">
      <c r="A1007" s="24"/>
      <c r="B1007" s="24"/>
      <c r="C1007" s="24"/>
      <c r="D1007" s="24"/>
      <c r="E1007" s="24"/>
      <c r="F1007" s="24"/>
      <c r="G1007" s="24"/>
      <c r="H1007" s="24"/>
      <c r="I1007" s="24"/>
      <c r="J1007" s="24"/>
      <c r="K1007" s="24"/>
      <c r="L1007" s="24"/>
      <c r="M1007" s="24"/>
      <c r="N1007" s="24"/>
      <c r="O1007" s="24"/>
      <c r="P1007" s="24"/>
      <c r="Q1007" s="24"/>
      <c r="R1007" s="24"/>
      <c r="S1007" s="24"/>
      <c r="T1007" s="24"/>
      <c r="U1007" s="24"/>
      <c r="V1007" s="24"/>
      <c r="W1007" s="24"/>
      <c r="X1007" s="24"/>
      <c r="Y1007" s="24"/>
      <c r="Z1007" s="24"/>
    </row>
    <row r="1008" spans="1:26" ht="12.75" customHeight="1">
      <c r="A1008" s="24"/>
      <c r="B1008" s="24"/>
      <c r="C1008" s="24"/>
      <c r="D1008" s="24"/>
      <c r="E1008" s="24"/>
      <c r="F1008" s="24"/>
      <c r="G1008" s="24"/>
      <c r="H1008" s="24"/>
      <c r="I1008" s="24"/>
      <c r="J1008" s="24"/>
      <c r="K1008" s="24"/>
      <c r="L1008" s="24"/>
      <c r="M1008" s="24"/>
      <c r="N1008" s="24"/>
      <c r="O1008" s="24"/>
      <c r="P1008" s="24"/>
      <c r="Q1008" s="24"/>
      <c r="R1008" s="24"/>
      <c r="S1008" s="24"/>
      <c r="T1008" s="24"/>
      <c r="U1008" s="24"/>
      <c r="V1008" s="24"/>
      <c r="W1008" s="24"/>
      <c r="X1008" s="24"/>
      <c r="Y1008" s="24"/>
      <c r="Z1008" s="24"/>
    </row>
    <row r="1009" spans="1:26" ht="12.75" customHeight="1">
      <c r="A1009" s="24"/>
      <c r="B1009" s="24"/>
      <c r="C1009" s="24"/>
      <c r="D1009" s="24"/>
      <c r="E1009" s="24"/>
      <c r="F1009" s="24"/>
      <c r="G1009" s="24"/>
      <c r="H1009" s="24"/>
      <c r="I1009" s="24"/>
      <c r="J1009" s="24"/>
      <c r="K1009" s="24"/>
      <c r="L1009" s="24"/>
      <c r="M1009" s="24"/>
      <c r="N1009" s="24"/>
      <c r="O1009" s="24"/>
      <c r="P1009" s="24"/>
      <c r="Q1009" s="24"/>
      <c r="R1009" s="24"/>
      <c r="S1009" s="24"/>
      <c r="T1009" s="24"/>
      <c r="U1009" s="24"/>
      <c r="V1009" s="24"/>
      <c r="W1009" s="24"/>
      <c r="X1009" s="24"/>
      <c r="Y1009" s="24"/>
      <c r="Z1009" s="24"/>
    </row>
    <row r="1010" spans="1:26" ht="12.75" customHeight="1">
      <c r="A1010" s="24"/>
      <c r="B1010" s="24"/>
      <c r="C1010" s="24"/>
      <c r="D1010" s="24"/>
      <c r="E1010" s="24"/>
      <c r="F1010" s="24"/>
      <c r="G1010" s="24"/>
      <c r="H1010" s="24"/>
      <c r="I1010" s="24"/>
      <c r="J1010" s="24"/>
      <c r="K1010" s="24"/>
      <c r="L1010" s="24"/>
      <c r="M1010" s="24"/>
      <c r="N1010" s="24"/>
      <c r="O1010" s="24"/>
      <c r="P1010" s="24"/>
      <c r="Q1010" s="24"/>
      <c r="R1010" s="24"/>
      <c r="S1010" s="24"/>
      <c r="T1010" s="24"/>
      <c r="U1010" s="24"/>
      <c r="V1010" s="24"/>
      <c r="W1010" s="24"/>
      <c r="X1010" s="24"/>
      <c r="Y1010" s="24"/>
      <c r="Z1010" s="24"/>
    </row>
    <row r="1011" spans="1:26" ht="12.75" customHeight="1">
      <c r="A1011" s="24"/>
      <c r="B1011" s="24"/>
      <c r="C1011" s="24"/>
      <c r="D1011" s="24"/>
      <c r="E1011" s="24"/>
      <c r="F1011" s="24"/>
      <c r="G1011" s="24"/>
      <c r="H1011" s="24"/>
      <c r="I1011" s="24"/>
      <c r="J1011" s="24"/>
      <c r="K1011" s="24"/>
      <c r="L1011" s="24"/>
      <c r="M1011" s="24"/>
      <c r="N1011" s="24"/>
      <c r="O1011" s="24"/>
      <c r="P1011" s="24"/>
      <c r="Q1011" s="24"/>
      <c r="R1011" s="24"/>
      <c r="S1011" s="24"/>
      <c r="T1011" s="24"/>
      <c r="U1011" s="24"/>
      <c r="V1011" s="24"/>
      <c r="W1011" s="24"/>
      <c r="X1011" s="24"/>
      <c r="Y1011" s="24"/>
      <c r="Z1011" s="24"/>
    </row>
    <row r="1012" spans="1:26" ht="12.75" customHeight="1">
      <c r="A1012" s="24"/>
      <c r="B1012" s="24"/>
      <c r="C1012" s="24"/>
      <c r="D1012" s="24"/>
      <c r="E1012" s="24"/>
      <c r="F1012" s="24"/>
      <c r="G1012" s="24"/>
      <c r="H1012" s="24"/>
      <c r="I1012" s="24"/>
      <c r="J1012" s="24"/>
      <c r="K1012" s="24"/>
      <c r="L1012" s="24"/>
      <c r="M1012" s="24"/>
      <c r="N1012" s="24"/>
      <c r="O1012" s="24"/>
      <c r="P1012" s="24"/>
      <c r="Q1012" s="24"/>
      <c r="R1012" s="24"/>
      <c r="S1012" s="24"/>
      <c r="T1012" s="24"/>
      <c r="U1012" s="24"/>
      <c r="V1012" s="24"/>
      <c r="W1012" s="24"/>
      <c r="X1012" s="24"/>
      <c r="Y1012" s="24"/>
      <c r="Z1012" s="24"/>
    </row>
    <row r="1013" spans="1:26" ht="12.75" customHeight="1">
      <c r="A1013" s="24"/>
      <c r="B1013" s="24"/>
      <c r="C1013" s="24"/>
      <c r="D1013" s="24"/>
      <c r="E1013" s="24"/>
      <c r="F1013" s="24"/>
      <c r="G1013" s="24"/>
      <c r="H1013" s="24"/>
      <c r="I1013" s="24"/>
      <c r="J1013" s="24"/>
      <c r="K1013" s="24"/>
      <c r="L1013" s="24"/>
      <c r="M1013" s="24"/>
      <c r="N1013" s="24"/>
      <c r="O1013" s="24"/>
      <c r="P1013" s="24"/>
      <c r="Q1013" s="24"/>
      <c r="R1013" s="24"/>
      <c r="S1013" s="24"/>
      <c r="T1013" s="24"/>
      <c r="U1013" s="24"/>
      <c r="V1013" s="24"/>
      <c r="W1013" s="24"/>
      <c r="X1013" s="24"/>
      <c r="Y1013" s="24"/>
      <c r="Z1013" s="24"/>
    </row>
    <row r="1014" spans="1:26" ht="12.75" customHeight="1">
      <c r="A1014" s="24"/>
      <c r="B1014" s="24"/>
      <c r="C1014" s="24"/>
      <c r="D1014" s="24"/>
      <c r="E1014" s="24"/>
      <c r="F1014" s="24"/>
      <c r="G1014" s="24"/>
      <c r="H1014" s="24"/>
      <c r="I1014" s="24"/>
      <c r="J1014" s="24"/>
      <c r="K1014" s="24"/>
      <c r="L1014" s="24"/>
      <c r="M1014" s="24"/>
      <c r="N1014" s="24"/>
      <c r="O1014" s="24"/>
      <c r="P1014" s="24"/>
      <c r="Q1014" s="24"/>
      <c r="R1014" s="24"/>
      <c r="S1014" s="24"/>
      <c r="T1014" s="24"/>
      <c r="U1014" s="24"/>
      <c r="V1014" s="24"/>
      <c r="W1014" s="24"/>
      <c r="X1014" s="24"/>
      <c r="Y1014" s="24"/>
      <c r="Z1014" s="24"/>
    </row>
    <row r="1015" spans="1:26" ht="12.75" customHeight="1">
      <c r="A1015" s="24"/>
      <c r="B1015" s="24"/>
      <c r="C1015" s="24"/>
      <c r="D1015" s="24"/>
      <c r="E1015" s="24"/>
      <c r="F1015" s="24"/>
      <c r="G1015" s="24"/>
      <c r="H1015" s="24"/>
      <c r="I1015" s="24"/>
      <c r="J1015" s="24"/>
      <c r="K1015" s="24"/>
      <c r="L1015" s="24"/>
      <c r="M1015" s="24"/>
      <c r="N1015" s="24"/>
      <c r="O1015" s="24"/>
      <c r="P1015" s="24"/>
      <c r="Q1015" s="24"/>
      <c r="R1015" s="24"/>
      <c r="S1015" s="24"/>
      <c r="T1015" s="24"/>
      <c r="U1015" s="24"/>
      <c r="V1015" s="24"/>
      <c r="W1015" s="24"/>
      <c r="X1015" s="24"/>
      <c r="Y1015" s="24"/>
      <c r="Z1015" s="24"/>
    </row>
    <row r="1016" spans="1:26" ht="12.75" customHeight="1">
      <c r="A1016" s="24"/>
      <c r="B1016" s="24"/>
      <c r="C1016" s="24"/>
      <c r="D1016" s="24"/>
      <c r="E1016" s="24"/>
      <c r="F1016" s="24"/>
      <c r="G1016" s="24"/>
      <c r="H1016" s="24"/>
      <c r="I1016" s="24"/>
      <c r="J1016" s="24"/>
      <c r="K1016" s="24"/>
      <c r="L1016" s="24"/>
      <c r="M1016" s="24"/>
      <c r="N1016" s="24"/>
      <c r="O1016" s="24"/>
      <c r="P1016" s="24"/>
      <c r="Q1016" s="24"/>
      <c r="R1016" s="24"/>
      <c r="S1016" s="24"/>
      <c r="T1016" s="24"/>
      <c r="U1016" s="24"/>
      <c r="V1016" s="24"/>
      <c r="W1016" s="24"/>
      <c r="X1016" s="24"/>
      <c r="Y1016" s="24"/>
      <c r="Z1016" s="24"/>
    </row>
    <row r="1017" spans="1:26" ht="12.75" customHeight="1">
      <c r="A1017" s="24"/>
      <c r="B1017" s="24"/>
      <c r="C1017" s="24"/>
      <c r="D1017" s="24"/>
      <c r="E1017" s="24"/>
      <c r="F1017" s="24"/>
      <c r="G1017" s="24"/>
      <c r="H1017" s="24"/>
      <c r="I1017" s="24"/>
      <c r="J1017" s="24"/>
      <c r="K1017" s="24"/>
      <c r="L1017" s="24"/>
      <c r="M1017" s="24"/>
      <c r="N1017" s="24"/>
      <c r="O1017" s="24"/>
      <c r="P1017" s="24"/>
      <c r="Q1017" s="24"/>
      <c r="R1017" s="24"/>
      <c r="S1017" s="24"/>
      <c r="T1017" s="24"/>
      <c r="U1017" s="24"/>
      <c r="V1017" s="24"/>
      <c r="W1017" s="24"/>
      <c r="X1017" s="24"/>
      <c r="Y1017" s="24"/>
      <c r="Z1017" s="24"/>
    </row>
    <row r="1018" spans="1:26" ht="12.75" customHeight="1">
      <c r="A1018" s="24"/>
      <c r="B1018" s="24"/>
      <c r="C1018" s="24"/>
      <c r="D1018" s="24"/>
      <c r="E1018" s="24"/>
      <c r="F1018" s="24"/>
      <c r="G1018" s="24"/>
      <c r="H1018" s="24"/>
      <c r="I1018" s="24"/>
      <c r="J1018" s="24"/>
      <c r="K1018" s="24"/>
      <c r="L1018" s="24"/>
      <c r="M1018" s="24"/>
      <c r="N1018" s="24"/>
      <c r="O1018" s="24"/>
      <c r="P1018" s="24"/>
      <c r="Q1018" s="24"/>
      <c r="R1018" s="24"/>
      <c r="S1018" s="24"/>
      <c r="T1018" s="24"/>
      <c r="U1018" s="24"/>
      <c r="V1018" s="24"/>
      <c r="W1018" s="24"/>
      <c r="X1018" s="24"/>
      <c r="Y1018" s="24"/>
      <c r="Z1018" s="24"/>
    </row>
    <row r="1019" spans="1:26" ht="12.75" customHeight="1">
      <c r="A1019" s="24"/>
      <c r="B1019" s="24"/>
      <c r="C1019" s="24"/>
      <c r="D1019" s="24"/>
      <c r="E1019" s="24"/>
      <c r="F1019" s="24"/>
      <c r="G1019" s="24"/>
      <c r="H1019" s="24"/>
      <c r="I1019" s="24"/>
      <c r="J1019" s="24"/>
      <c r="K1019" s="24"/>
      <c r="L1019" s="24"/>
      <c r="M1019" s="24"/>
      <c r="N1019" s="24"/>
      <c r="O1019" s="24"/>
      <c r="P1019" s="24"/>
      <c r="Q1019" s="24"/>
      <c r="R1019" s="24"/>
      <c r="S1019" s="24"/>
      <c r="T1019" s="24"/>
      <c r="U1019" s="24"/>
      <c r="V1019" s="24"/>
      <c r="W1019" s="24"/>
      <c r="X1019" s="24"/>
      <c r="Y1019" s="24"/>
      <c r="Z1019" s="24"/>
    </row>
    <row r="1020" spans="1:26" ht="12.75" customHeight="1">
      <c r="A1020" s="24"/>
      <c r="B1020" s="24"/>
      <c r="C1020" s="24"/>
      <c r="D1020" s="24"/>
      <c r="E1020" s="24"/>
      <c r="F1020" s="24"/>
      <c r="G1020" s="24"/>
      <c r="H1020" s="24"/>
      <c r="I1020" s="24"/>
      <c r="J1020" s="24"/>
      <c r="K1020" s="24"/>
      <c r="L1020" s="24"/>
      <c r="M1020" s="24"/>
      <c r="N1020" s="24"/>
      <c r="O1020" s="24"/>
      <c r="P1020" s="24"/>
      <c r="Q1020" s="24"/>
      <c r="R1020" s="24"/>
      <c r="S1020" s="24"/>
      <c r="T1020" s="24"/>
      <c r="U1020" s="24"/>
      <c r="V1020" s="24"/>
      <c r="W1020" s="24"/>
      <c r="X1020" s="24"/>
      <c r="Y1020" s="24"/>
      <c r="Z1020" s="24"/>
    </row>
    <row r="1021" spans="1:26" ht="12.75" customHeight="1">
      <c r="A1021" s="24"/>
      <c r="B1021" s="24"/>
      <c r="C1021" s="24"/>
      <c r="D1021" s="24"/>
      <c r="E1021" s="24"/>
      <c r="F1021" s="24"/>
      <c r="G1021" s="24"/>
      <c r="H1021" s="24"/>
      <c r="I1021" s="24"/>
      <c r="J1021" s="24"/>
      <c r="K1021" s="24"/>
      <c r="L1021" s="24"/>
      <c r="M1021" s="24"/>
      <c r="N1021" s="24"/>
      <c r="O1021" s="24"/>
      <c r="P1021" s="24"/>
      <c r="Q1021" s="24"/>
      <c r="R1021" s="24"/>
      <c r="S1021" s="24"/>
      <c r="T1021" s="24"/>
      <c r="U1021" s="24"/>
      <c r="V1021" s="24"/>
      <c r="W1021" s="24"/>
      <c r="X1021" s="24"/>
      <c r="Y1021" s="24"/>
      <c r="Z1021" s="24"/>
    </row>
    <row r="1022" spans="1:26" ht="12.75" customHeight="1">
      <c r="A1022" s="24"/>
      <c r="B1022" s="24"/>
      <c r="C1022" s="24"/>
      <c r="D1022" s="24"/>
      <c r="E1022" s="24"/>
      <c r="F1022" s="24"/>
      <c r="G1022" s="24"/>
      <c r="H1022" s="24"/>
      <c r="I1022" s="24"/>
      <c r="J1022" s="24"/>
      <c r="K1022" s="24"/>
      <c r="L1022" s="24"/>
      <c r="M1022" s="24"/>
      <c r="N1022" s="24"/>
      <c r="O1022" s="24"/>
      <c r="P1022" s="24"/>
      <c r="Q1022" s="24"/>
      <c r="R1022" s="24"/>
      <c r="S1022" s="24"/>
      <c r="T1022" s="24"/>
      <c r="U1022" s="24"/>
      <c r="V1022" s="24"/>
      <c r="W1022" s="24"/>
      <c r="X1022" s="24"/>
      <c r="Y1022" s="24"/>
      <c r="Z1022" s="24"/>
    </row>
    <row r="1023" spans="1:26" ht="12.75" customHeight="1">
      <c r="A1023" s="24"/>
      <c r="B1023" s="24"/>
      <c r="C1023" s="24"/>
      <c r="D1023" s="24"/>
      <c r="E1023" s="24"/>
      <c r="F1023" s="24"/>
      <c r="G1023" s="24"/>
      <c r="H1023" s="24"/>
      <c r="I1023" s="24"/>
      <c r="J1023" s="24"/>
      <c r="K1023" s="24"/>
      <c r="L1023" s="24"/>
      <c r="M1023" s="24"/>
      <c r="N1023" s="24"/>
      <c r="O1023" s="24"/>
      <c r="P1023" s="24"/>
      <c r="Q1023" s="24"/>
      <c r="R1023" s="24"/>
      <c r="S1023" s="24"/>
      <c r="T1023" s="24"/>
      <c r="U1023" s="24"/>
      <c r="V1023" s="24"/>
      <c r="W1023" s="24"/>
      <c r="X1023" s="24"/>
      <c r="Y1023" s="24"/>
      <c r="Z1023" s="24"/>
    </row>
    <row r="1024" spans="1:26" ht="12.75" customHeight="1">
      <c r="A1024" s="24"/>
      <c r="B1024" s="24"/>
      <c r="C1024" s="24"/>
      <c r="D1024" s="24"/>
      <c r="E1024" s="24"/>
      <c r="F1024" s="24"/>
      <c r="G1024" s="24"/>
      <c r="H1024" s="24"/>
      <c r="I1024" s="24"/>
      <c r="J1024" s="24"/>
      <c r="K1024" s="24"/>
      <c r="L1024" s="24"/>
      <c r="M1024" s="24"/>
      <c r="N1024" s="24"/>
      <c r="O1024" s="24"/>
      <c r="P1024" s="24"/>
      <c r="Q1024" s="24"/>
      <c r="R1024" s="24"/>
      <c r="S1024" s="24"/>
      <c r="T1024" s="24"/>
      <c r="U1024" s="24"/>
      <c r="V1024" s="24"/>
      <c r="W1024" s="24"/>
      <c r="X1024" s="24"/>
      <c r="Y1024" s="24"/>
      <c r="Z1024" s="24"/>
    </row>
  </sheetData>
  <mergeCells count="14">
    <mergeCell ref="M41:O43"/>
    <mergeCell ref="H11:L12"/>
    <mergeCell ref="C26:E29"/>
    <mergeCell ref="A32:A34"/>
    <mergeCell ref="B32:B34"/>
    <mergeCell ref="C37:D37"/>
    <mergeCell ref="C15:C20"/>
    <mergeCell ref="A1:L1"/>
    <mergeCell ref="A2:L2"/>
    <mergeCell ref="A3:L3"/>
    <mergeCell ref="A10:L10"/>
    <mergeCell ref="G51:I55"/>
    <mergeCell ref="J51:J55"/>
    <mergeCell ref="A15:B15"/>
  </mergeCells>
  <pageMargins left="0.25" right="0.25" top="0.75" bottom="0.75" header="0.3" footer="0.3"/>
  <pageSetup paperSize="5" scale="60" orientation="landscape"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5092F-CE44-4F52-B126-6A84BE1B08D1}">
  <dimension ref="A1:O67"/>
  <sheetViews>
    <sheetView zoomScale="55" zoomScaleNormal="55" workbookViewId="0">
      <selection activeCell="U97" sqref="U97"/>
    </sheetView>
  </sheetViews>
  <sheetFormatPr defaultColWidth="11" defaultRowHeight="15.6"/>
  <cols>
    <col min="1" max="1" width="16" customWidth="1"/>
  </cols>
  <sheetData>
    <row r="1" spans="1:15" ht="30.6">
      <c r="A1" s="103" t="s">
        <v>123</v>
      </c>
      <c r="B1" s="74" t="s">
        <v>74</v>
      </c>
    </row>
    <row r="2" spans="1:15" ht="16.149999999999999" thickBot="1">
      <c r="A2" s="100" t="s">
        <v>124</v>
      </c>
      <c r="B2" s="100">
        <v>2008</v>
      </c>
      <c r="C2" s="100">
        <v>2009</v>
      </c>
      <c r="D2" s="100">
        <v>2010</v>
      </c>
      <c r="E2" s="100">
        <v>2011</v>
      </c>
      <c r="F2" s="100">
        <v>2012</v>
      </c>
      <c r="G2" s="100">
        <v>2013</v>
      </c>
      <c r="H2" s="100">
        <v>2014</v>
      </c>
      <c r="I2" s="100">
        <v>2015</v>
      </c>
      <c r="J2" s="100">
        <v>2016</v>
      </c>
      <c r="K2" s="100">
        <v>2017</v>
      </c>
      <c r="L2" s="100">
        <v>2018</v>
      </c>
      <c r="M2" s="100">
        <v>2019</v>
      </c>
      <c r="N2" s="100">
        <v>2020</v>
      </c>
      <c r="O2" s="100">
        <v>2021</v>
      </c>
    </row>
    <row r="3" spans="1:15" ht="16.149999999999999" thickBot="1">
      <c r="A3" s="101" t="s">
        <v>125</v>
      </c>
      <c r="B3" s="102">
        <v>465244</v>
      </c>
      <c r="C3" s="102">
        <v>477857</v>
      </c>
      <c r="D3" s="102">
        <v>488850</v>
      </c>
      <c r="E3" s="102">
        <v>498133</v>
      </c>
      <c r="F3" s="102">
        <v>505657</v>
      </c>
      <c r="G3" s="102">
        <v>511667</v>
      </c>
      <c r="H3" s="102">
        <v>516487</v>
      </c>
      <c r="I3" s="102">
        <v>520480</v>
      </c>
      <c r="J3" s="102">
        <v>524563</v>
      </c>
      <c r="K3" s="102">
        <v>528924</v>
      </c>
      <c r="L3" s="102">
        <v>535693</v>
      </c>
      <c r="M3" s="102">
        <v>550706</v>
      </c>
      <c r="N3" s="102">
        <v>564539</v>
      </c>
      <c r="O3" s="102">
        <v>571268</v>
      </c>
    </row>
    <row r="4" spans="1:15" ht="16.149999999999999" thickBot="1">
      <c r="A4" s="101" t="s">
        <v>126</v>
      </c>
      <c r="B4" s="102">
        <v>135889</v>
      </c>
      <c r="C4" s="102">
        <v>139559</v>
      </c>
      <c r="D4" s="102">
        <v>142753</v>
      </c>
      <c r="E4" s="102">
        <v>145455</v>
      </c>
      <c r="F4" s="102">
        <v>147658</v>
      </c>
      <c r="G4" s="102">
        <v>149412</v>
      </c>
      <c r="H4" s="102">
        <v>150818</v>
      </c>
      <c r="I4" s="102">
        <v>151996</v>
      </c>
      <c r="J4" s="102">
        <v>153204</v>
      </c>
      <c r="K4" s="102">
        <v>154506</v>
      </c>
      <c r="L4" s="102">
        <v>156479</v>
      </c>
      <c r="M4" s="102">
        <v>163148</v>
      </c>
      <c r="N4" s="102">
        <v>169786</v>
      </c>
      <c r="O4" s="102">
        <v>173353</v>
      </c>
    </row>
    <row r="5" spans="1:15" ht="16.149999999999999" thickBot="1">
      <c r="A5" s="101" t="s">
        <v>127</v>
      </c>
      <c r="B5" s="102">
        <v>98645</v>
      </c>
      <c r="C5" s="102">
        <v>99428</v>
      </c>
      <c r="D5" s="102">
        <v>100177</v>
      </c>
      <c r="E5" s="102">
        <v>100799</v>
      </c>
      <c r="F5" s="102">
        <v>101296</v>
      </c>
      <c r="G5" s="102">
        <v>101666</v>
      </c>
      <c r="H5" s="102">
        <v>101925</v>
      </c>
      <c r="I5" s="102">
        <v>102155</v>
      </c>
      <c r="J5" s="102">
        <v>102485</v>
      </c>
      <c r="K5" s="102">
        <v>102984</v>
      </c>
      <c r="L5" s="102">
        <v>103985</v>
      </c>
      <c r="M5" s="102">
        <v>105926</v>
      </c>
      <c r="N5" s="102">
        <v>107458</v>
      </c>
      <c r="O5" s="102">
        <v>107784</v>
      </c>
    </row>
    <row r="6" spans="1:15" ht="16.149999999999999" thickBot="1">
      <c r="A6" s="101" t="s">
        <v>128</v>
      </c>
      <c r="B6" s="102">
        <v>389916</v>
      </c>
      <c r="C6" s="102">
        <v>388169</v>
      </c>
      <c r="D6" s="102">
        <v>387010</v>
      </c>
      <c r="E6" s="102">
        <v>386068</v>
      </c>
      <c r="F6" s="102">
        <v>385095</v>
      </c>
      <c r="G6" s="102">
        <v>384071</v>
      </c>
      <c r="H6" s="102">
        <v>383077</v>
      </c>
      <c r="I6" s="102">
        <v>382247</v>
      </c>
      <c r="J6" s="102">
        <v>382102</v>
      </c>
      <c r="K6" s="102">
        <v>382696</v>
      </c>
      <c r="L6" s="102">
        <v>385514</v>
      </c>
      <c r="M6" s="102">
        <v>392322</v>
      </c>
      <c r="N6" s="102">
        <v>397410</v>
      </c>
      <c r="O6" s="102">
        <v>401060</v>
      </c>
    </row>
    <row r="7" spans="1:15" ht="16.149999999999999" thickBot="1">
      <c r="A7" s="101" t="s">
        <v>129</v>
      </c>
      <c r="B7" s="102">
        <v>322963</v>
      </c>
      <c r="C7" s="102">
        <v>329740</v>
      </c>
      <c r="D7" s="102">
        <v>335777</v>
      </c>
      <c r="E7" s="102">
        <v>340938</v>
      </c>
      <c r="F7" s="102">
        <v>345128</v>
      </c>
      <c r="G7" s="102">
        <v>348516</v>
      </c>
      <c r="H7" s="102">
        <v>351251</v>
      </c>
      <c r="I7" s="102">
        <v>353558</v>
      </c>
      <c r="J7" s="102">
        <v>356045</v>
      </c>
      <c r="K7" s="102">
        <v>358813</v>
      </c>
      <c r="L7" s="102">
        <v>363394</v>
      </c>
      <c r="M7" s="102">
        <v>374887</v>
      </c>
      <c r="N7" s="102">
        <v>384943</v>
      </c>
      <c r="O7" s="102">
        <v>393366</v>
      </c>
    </row>
    <row r="8" spans="1:15" ht="16.149999999999999" thickBot="1">
      <c r="A8" s="101" t="s">
        <v>130</v>
      </c>
      <c r="B8" s="102">
        <v>175023</v>
      </c>
      <c r="C8" s="102">
        <v>173979</v>
      </c>
      <c r="D8" s="102">
        <v>173235</v>
      </c>
      <c r="E8" s="102">
        <v>172613</v>
      </c>
      <c r="F8" s="102">
        <v>172012</v>
      </c>
      <c r="G8" s="102">
        <v>171417</v>
      </c>
      <c r="H8" s="102">
        <v>170862</v>
      </c>
      <c r="I8" s="102">
        <v>170388</v>
      </c>
      <c r="J8" s="102">
        <v>170248</v>
      </c>
      <c r="K8" s="102">
        <v>170440</v>
      </c>
      <c r="L8" s="102">
        <v>171632</v>
      </c>
      <c r="M8" s="102">
        <v>175481</v>
      </c>
      <c r="N8" s="102">
        <v>178667</v>
      </c>
      <c r="O8" s="102">
        <v>180158</v>
      </c>
    </row>
    <row r="9" spans="1:15" ht="16.149999999999999" thickBot="1">
      <c r="A9" s="101" t="s">
        <v>131</v>
      </c>
      <c r="B9" s="102">
        <v>581534</v>
      </c>
      <c r="C9" s="102">
        <v>601976</v>
      </c>
      <c r="D9" s="102">
        <v>619699</v>
      </c>
      <c r="E9" s="102">
        <v>634651</v>
      </c>
      <c r="F9" s="102">
        <v>646887</v>
      </c>
      <c r="G9" s="102">
        <v>656769</v>
      </c>
      <c r="H9" s="102">
        <v>664774</v>
      </c>
      <c r="I9" s="102">
        <v>671404</v>
      </c>
      <c r="J9" s="102">
        <v>677908</v>
      </c>
      <c r="K9" s="102">
        <v>684570</v>
      </c>
      <c r="L9" s="102">
        <v>694397</v>
      </c>
      <c r="M9" s="102">
        <v>707173</v>
      </c>
      <c r="N9" s="102">
        <v>717694</v>
      </c>
      <c r="O9" s="102">
        <v>723029</v>
      </c>
    </row>
    <row r="10" spans="1:15" ht="16.149999999999999" thickBot="1">
      <c r="A10" s="101" t="s">
        <v>132</v>
      </c>
      <c r="B10" s="102">
        <v>963398</v>
      </c>
      <c r="C10" s="102">
        <v>972087</v>
      </c>
      <c r="D10" s="102">
        <v>980198</v>
      </c>
      <c r="E10" s="102">
        <v>987100</v>
      </c>
      <c r="F10" s="102">
        <v>992398</v>
      </c>
      <c r="G10" s="102">
        <v>996291</v>
      </c>
      <c r="H10" s="102">
        <v>999168</v>
      </c>
      <c r="I10" s="102">
        <v>1001537</v>
      </c>
      <c r="J10" s="102">
        <v>1004979</v>
      </c>
      <c r="K10" s="102">
        <v>1009665</v>
      </c>
      <c r="L10" s="102">
        <v>1019748</v>
      </c>
      <c r="M10" s="102">
        <v>1027373</v>
      </c>
      <c r="N10" s="102">
        <v>1034379</v>
      </c>
      <c r="O10" s="102">
        <v>1034838</v>
      </c>
    </row>
    <row r="11" spans="1:15" ht="16.149999999999999" thickBot="1">
      <c r="A11" s="101" t="s">
        <v>133</v>
      </c>
      <c r="B11" s="102">
        <v>324399</v>
      </c>
      <c r="C11" s="102">
        <v>331686</v>
      </c>
      <c r="D11" s="102">
        <v>338086</v>
      </c>
      <c r="E11" s="102">
        <v>343504</v>
      </c>
      <c r="F11" s="102">
        <v>347883</v>
      </c>
      <c r="G11" s="102">
        <v>351346</v>
      </c>
      <c r="H11" s="102">
        <v>354097</v>
      </c>
      <c r="I11" s="102">
        <v>356388</v>
      </c>
      <c r="J11" s="102">
        <v>358804</v>
      </c>
      <c r="K11" s="102">
        <v>361474</v>
      </c>
      <c r="L11" s="102">
        <v>365884</v>
      </c>
      <c r="M11" s="102">
        <v>377118</v>
      </c>
      <c r="N11" s="102">
        <v>386864</v>
      </c>
      <c r="O11" s="102">
        <v>393532</v>
      </c>
    </row>
    <row r="12" spans="1:15" ht="16.149999999999999" thickBot="1">
      <c r="A12" s="101" t="s">
        <v>134</v>
      </c>
      <c r="B12" s="102">
        <v>783921</v>
      </c>
      <c r="C12" s="102">
        <v>783842</v>
      </c>
      <c r="D12" s="102">
        <v>784404</v>
      </c>
      <c r="E12" s="102">
        <v>784935</v>
      </c>
      <c r="F12" s="102">
        <v>784983</v>
      </c>
      <c r="G12" s="102">
        <v>784587</v>
      </c>
      <c r="H12" s="102">
        <v>783973</v>
      </c>
      <c r="I12" s="102">
        <v>783433</v>
      </c>
      <c r="J12" s="102">
        <v>784129</v>
      </c>
      <c r="K12" s="102">
        <v>786139</v>
      </c>
      <c r="L12" s="102">
        <v>792518</v>
      </c>
      <c r="M12" s="102">
        <v>802780</v>
      </c>
      <c r="N12" s="102">
        <v>811472</v>
      </c>
      <c r="O12" s="102">
        <v>814100</v>
      </c>
    </row>
    <row r="13" spans="1:15" ht="16.149999999999999" thickBot="1">
      <c r="A13" s="101" t="s">
        <v>135</v>
      </c>
      <c r="B13" s="102">
        <v>1008065</v>
      </c>
      <c r="C13" s="102">
        <v>1033570</v>
      </c>
      <c r="D13" s="102">
        <v>1055912</v>
      </c>
      <c r="E13" s="102">
        <v>1074805</v>
      </c>
      <c r="F13" s="102">
        <v>1090136</v>
      </c>
      <c r="G13" s="102">
        <v>1102361</v>
      </c>
      <c r="H13" s="102">
        <v>1112165</v>
      </c>
      <c r="I13" s="102">
        <v>1120332</v>
      </c>
      <c r="J13" s="102">
        <v>1128753</v>
      </c>
      <c r="K13" s="102">
        <v>1137868</v>
      </c>
      <c r="L13" s="102">
        <v>1152387</v>
      </c>
      <c r="M13" s="102">
        <v>1192644</v>
      </c>
      <c r="N13" s="102">
        <v>1227787</v>
      </c>
      <c r="O13" s="102">
        <v>1252675</v>
      </c>
    </row>
    <row r="14" spans="1:15" ht="16.149999999999999" thickBot="1">
      <c r="A14" s="101" t="s">
        <v>136</v>
      </c>
      <c r="B14" s="102">
        <v>178732</v>
      </c>
      <c r="C14" s="102">
        <v>169541</v>
      </c>
      <c r="D14" s="102">
        <v>161921</v>
      </c>
      <c r="E14" s="102">
        <v>155514</v>
      </c>
      <c r="F14" s="102">
        <v>150063</v>
      </c>
      <c r="G14" s="102">
        <v>145433</v>
      </c>
      <c r="H14" s="102">
        <v>141514</v>
      </c>
      <c r="I14" s="102">
        <v>138250</v>
      </c>
      <c r="J14" s="102">
        <v>135739</v>
      </c>
      <c r="K14" s="102">
        <v>133890</v>
      </c>
      <c r="L14" s="102">
        <v>133126</v>
      </c>
      <c r="M14" s="102">
        <v>138316</v>
      </c>
      <c r="N14" s="102">
        <v>143265</v>
      </c>
      <c r="O14" s="102">
        <v>146876</v>
      </c>
    </row>
    <row r="15" spans="1:15" ht="16.149999999999999" thickBot="1">
      <c r="A15" s="101" t="s">
        <v>137</v>
      </c>
      <c r="B15" s="102">
        <v>138293</v>
      </c>
      <c r="C15" s="102">
        <v>139215</v>
      </c>
      <c r="D15" s="102">
        <v>140098</v>
      </c>
      <c r="E15" s="102">
        <v>140850</v>
      </c>
      <c r="F15" s="102">
        <v>141395</v>
      </c>
      <c r="G15" s="102">
        <v>141772</v>
      </c>
      <c r="H15" s="102">
        <v>142033</v>
      </c>
      <c r="I15" s="102">
        <v>142245</v>
      </c>
      <c r="J15" s="102">
        <v>142633</v>
      </c>
      <c r="K15" s="102">
        <v>143211</v>
      </c>
      <c r="L15" s="102">
        <v>144526</v>
      </c>
      <c r="M15" s="102">
        <v>152414</v>
      </c>
      <c r="N15" s="102">
        <v>161222</v>
      </c>
      <c r="O15" s="102">
        <v>167879</v>
      </c>
    </row>
    <row r="16" spans="1:15" ht="16.149999999999999" thickBot="1">
      <c r="A16" s="101" t="s">
        <v>138</v>
      </c>
      <c r="B16" s="102">
        <v>83509</v>
      </c>
      <c r="C16" s="102">
        <v>81352</v>
      </c>
      <c r="D16" s="102">
        <v>79597</v>
      </c>
      <c r="E16" s="102">
        <v>78119</v>
      </c>
      <c r="F16" s="102">
        <v>76849</v>
      </c>
      <c r="G16" s="102">
        <v>75727</v>
      </c>
      <c r="H16" s="102">
        <v>74782</v>
      </c>
      <c r="I16" s="102">
        <v>73987</v>
      </c>
      <c r="J16" s="102">
        <v>73440</v>
      </c>
      <c r="K16" s="102">
        <v>73112</v>
      </c>
      <c r="L16" s="102">
        <v>73277</v>
      </c>
      <c r="M16" s="102">
        <v>82957</v>
      </c>
      <c r="N16" s="102">
        <v>83590</v>
      </c>
      <c r="O16" s="102">
        <v>83426</v>
      </c>
    </row>
    <row r="17" spans="1:15" ht="16.149999999999999" thickBot="1">
      <c r="A17" s="101" t="s">
        <v>139</v>
      </c>
      <c r="B17" s="102">
        <v>97444</v>
      </c>
      <c r="C17" s="102">
        <v>93704</v>
      </c>
      <c r="D17" s="102">
        <v>90640</v>
      </c>
      <c r="E17" s="102">
        <v>88065</v>
      </c>
      <c r="F17" s="102">
        <v>85852</v>
      </c>
      <c r="G17" s="102">
        <v>83955</v>
      </c>
      <c r="H17" s="102">
        <v>82348</v>
      </c>
      <c r="I17" s="102">
        <v>81014</v>
      </c>
      <c r="J17" s="102">
        <v>80014</v>
      </c>
      <c r="K17" s="102">
        <v>79336</v>
      </c>
      <c r="L17" s="102">
        <v>79229</v>
      </c>
      <c r="M17" s="102">
        <v>80095</v>
      </c>
      <c r="N17" s="102">
        <v>81472</v>
      </c>
      <c r="O17" s="102">
        <v>82201</v>
      </c>
    </row>
    <row r="18" spans="1:15" ht="16.149999999999999" thickBot="1">
      <c r="A18" s="101" t="s">
        <v>140</v>
      </c>
      <c r="B18" s="102">
        <v>244217</v>
      </c>
      <c r="C18" s="102">
        <v>243437</v>
      </c>
      <c r="D18" s="102">
        <v>242970</v>
      </c>
      <c r="E18" s="102">
        <v>242588</v>
      </c>
      <c r="F18" s="102">
        <v>242138</v>
      </c>
      <c r="G18" s="102">
        <v>241638</v>
      </c>
      <c r="H18" s="102">
        <v>241132</v>
      </c>
      <c r="I18" s="102">
        <v>240697</v>
      </c>
      <c r="J18" s="102">
        <v>240673</v>
      </c>
      <c r="K18" s="102">
        <v>241114</v>
      </c>
      <c r="L18" s="102">
        <v>242905</v>
      </c>
      <c r="M18" s="102">
        <v>247237</v>
      </c>
      <c r="N18" s="102">
        <v>250968</v>
      </c>
      <c r="O18" s="102">
        <v>253367</v>
      </c>
    </row>
    <row r="19" spans="1:15" ht="16.149999999999999" thickBot="1">
      <c r="A19" s="101" t="s">
        <v>141</v>
      </c>
      <c r="B19" s="102">
        <v>19774</v>
      </c>
      <c r="C19" s="102">
        <v>19219</v>
      </c>
      <c r="D19" s="102">
        <v>18750</v>
      </c>
      <c r="E19" s="102">
        <v>18363</v>
      </c>
      <c r="F19" s="102">
        <v>18030</v>
      </c>
      <c r="G19" s="102">
        <v>17742</v>
      </c>
      <c r="H19" s="102">
        <v>17494</v>
      </c>
      <c r="I19" s="102">
        <v>17290</v>
      </c>
      <c r="J19" s="102">
        <v>17141</v>
      </c>
      <c r="K19" s="102">
        <v>17049</v>
      </c>
      <c r="L19" s="102">
        <v>17075</v>
      </c>
      <c r="M19" s="102">
        <v>17345</v>
      </c>
      <c r="N19" s="102">
        <v>17611</v>
      </c>
      <c r="O19" s="102">
        <v>17877</v>
      </c>
    </row>
    <row r="20" spans="1:15" ht="16.149999999999999" thickBot="1">
      <c r="A20" s="101" t="s">
        <v>142</v>
      </c>
      <c r="B20" s="102">
        <v>364990</v>
      </c>
      <c r="C20" s="102">
        <v>364065</v>
      </c>
      <c r="D20" s="102">
        <v>363581</v>
      </c>
      <c r="E20" s="102">
        <v>363220</v>
      </c>
      <c r="F20" s="102">
        <v>362714</v>
      </c>
      <c r="G20" s="102">
        <v>362118</v>
      </c>
      <c r="H20" s="102">
        <v>361478</v>
      </c>
      <c r="I20" s="102">
        <v>360924</v>
      </c>
      <c r="J20" s="102">
        <v>361010</v>
      </c>
      <c r="K20" s="102">
        <v>361722</v>
      </c>
      <c r="L20" s="102">
        <v>364532</v>
      </c>
      <c r="M20" s="102">
        <v>372981</v>
      </c>
      <c r="N20" s="102">
        <v>380073</v>
      </c>
      <c r="O20" s="102">
        <v>383960</v>
      </c>
    </row>
    <row r="21" spans="1:15" ht="16.149999999999999" thickBot="1">
      <c r="A21" s="101" t="s">
        <v>143</v>
      </c>
      <c r="B21" s="102">
        <v>580011</v>
      </c>
      <c r="C21" s="102">
        <v>584760</v>
      </c>
      <c r="D21" s="102">
        <v>589290</v>
      </c>
      <c r="E21" s="102">
        <v>593222</v>
      </c>
      <c r="F21" s="102">
        <v>596269</v>
      </c>
      <c r="G21" s="102">
        <v>598539</v>
      </c>
      <c r="H21" s="102">
        <v>600273</v>
      </c>
      <c r="I21" s="102">
        <v>601716</v>
      </c>
      <c r="J21" s="102">
        <v>603882</v>
      </c>
      <c r="K21" s="102">
        <v>606799</v>
      </c>
      <c r="L21" s="102">
        <v>613127</v>
      </c>
      <c r="M21" s="102">
        <v>628670</v>
      </c>
      <c r="N21" s="102">
        <v>641306</v>
      </c>
      <c r="O21" s="102">
        <v>649834</v>
      </c>
    </row>
    <row r="22" spans="1:15" ht="16.149999999999999" thickBot="1">
      <c r="A22" s="101" t="s">
        <v>144</v>
      </c>
      <c r="B22" s="102">
        <v>4545</v>
      </c>
      <c r="C22" s="102">
        <v>4213</v>
      </c>
      <c r="D22" s="102">
        <v>3938</v>
      </c>
      <c r="E22" s="102">
        <v>3714</v>
      </c>
      <c r="F22" s="102">
        <v>3537</v>
      </c>
      <c r="G22" s="102">
        <v>3400</v>
      </c>
      <c r="H22" s="102">
        <v>3298</v>
      </c>
      <c r="I22" s="102">
        <v>3224</v>
      </c>
      <c r="J22" s="102">
        <v>3166</v>
      </c>
      <c r="K22" s="102">
        <v>3137</v>
      </c>
      <c r="L22" s="102">
        <v>3138</v>
      </c>
      <c r="M22" s="102">
        <v>3298</v>
      </c>
      <c r="N22" s="102">
        <v>3449</v>
      </c>
      <c r="O22" s="102">
        <v>3584</v>
      </c>
    </row>
    <row r="23" spans="1:15">
      <c r="A23" s="106" t="s">
        <v>145</v>
      </c>
      <c r="B23" s="105">
        <v>6960512</v>
      </c>
      <c r="C23" s="105">
        <v>7031399</v>
      </c>
      <c r="D23" s="105">
        <v>7096886</v>
      </c>
      <c r="E23" s="105">
        <v>7152656</v>
      </c>
      <c r="F23" s="105">
        <v>7195980</v>
      </c>
      <c r="G23" s="105">
        <v>7228427</v>
      </c>
      <c r="H23" s="105">
        <v>7252949</v>
      </c>
      <c r="I23" s="105">
        <v>7273265</v>
      </c>
      <c r="J23" s="105">
        <v>7300918</v>
      </c>
      <c r="K23" s="105">
        <v>7337449</v>
      </c>
      <c r="L23" s="105">
        <v>7412566</v>
      </c>
      <c r="M23" s="105">
        <v>7592871</v>
      </c>
      <c r="N23" s="105">
        <v>7743955</v>
      </c>
      <c r="O23" s="107">
        <v>7834167</v>
      </c>
    </row>
    <row r="24" spans="1:15">
      <c r="B24" s="104">
        <f>SUM(B3:B22)</f>
        <v>6960512</v>
      </c>
      <c r="C24" s="104">
        <f t="shared" ref="C24:O24" si="0">SUM(C3:C22)</f>
        <v>7031399</v>
      </c>
      <c r="D24" s="104">
        <f t="shared" si="0"/>
        <v>7096886</v>
      </c>
      <c r="E24" s="104">
        <f t="shared" si="0"/>
        <v>7152656</v>
      </c>
      <c r="F24" s="104">
        <f t="shared" si="0"/>
        <v>7195980</v>
      </c>
      <c r="G24" s="104">
        <f t="shared" si="0"/>
        <v>7228427</v>
      </c>
      <c r="H24" s="104">
        <f t="shared" si="0"/>
        <v>7252949</v>
      </c>
      <c r="I24" s="104">
        <f t="shared" si="0"/>
        <v>7273265</v>
      </c>
      <c r="J24" s="104">
        <f t="shared" si="0"/>
        <v>7300918</v>
      </c>
      <c r="K24" s="104">
        <f t="shared" si="0"/>
        <v>7337449</v>
      </c>
      <c r="L24" s="104">
        <f t="shared" si="0"/>
        <v>7412566</v>
      </c>
      <c r="M24" s="104">
        <f t="shared" si="0"/>
        <v>7592871</v>
      </c>
      <c r="N24" s="104">
        <f t="shared" si="0"/>
        <v>7743955</v>
      </c>
      <c r="O24" s="104">
        <f t="shared" si="0"/>
        <v>7834167</v>
      </c>
    </row>
    <row r="26" spans="1:15">
      <c r="A26" s="73" t="s">
        <v>146</v>
      </c>
    </row>
    <row r="67" spans="1:1">
      <c r="A67" s="73" t="s">
        <v>147</v>
      </c>
    </row>
  </sheetData>
  <pageMargins left="0.7" right="0.7" top="0.75" bottom="0.75" header="0.3" footer="0.3"/>
  <pageSetup paperSize="5" scale="8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DE704-0DBB-1F4F-85F6-4B598EECA129}">
  <dimension ref="B2:G24"/>
  <sheetViews>
    <sheetView topLeftCell="B1" workbookViewId="0">
      <selection activeCell="G20" sqref="G20"/>
    </sheetView>
  </sheetViews>
  <sheetFormatPr defaultColWidth="10.875" defaultRowHeight="15.6"/>
  <cols>
    <col min="2" max="2" width="27.125" customWidth="1"/>
    <col min="3" max="3" width="14.25" customWidth="1"/>
    <col min="5" max="5" width="22.25" customWidth="1"/>
    <col min="6" max="6" width="12.5" style="20" bestFit="1" customWidth="1"/>
  </cols>
  <sheetData>
    <row r="2" spans="2:7">
      <c r="B2" s="65" t="s">
        <v>148</v>
      </c>
      <c r="C2" s="16"/>
      <c r="E2" s="203" t="s">
        <v>149</v>
      </c>
      <c r="F2" s="203"/>
      <c r="G2" s="73" t="s">
        <v>150</v>
      </c>
    </row>
    <row r="3" spans="2:7">
      <c r="B3" s="66" t="s">
        <v>151</v>
      </c>
      <c r="C3" s="67" t="s">
        <v>152</v>
      </c>
    </row>
    <row r="4" spans="2:7">
      <c r="B4" s="68" t="s">
        <v>153</v>
      </c>
      <c r="C4" s="20">
        <v>64476.53</v>
      </c>
      <c r="E4" t="s">
        <v>154</v>
      </c>
      <c r="F4" s="20">
        <f>+C13</f>
        <v>130069.13250000001</v>
      </c>
    </row>
    <row r="5" spans="2:7">
      <c r="B5" s="68" t="s">
        <v>155</v>
      </c>
      <c r="C5" s="20">
        <v>10800</v>
      </c>
      <c r="E5" t="s">
        <v>156</v>
      </c>
      <c r="F5" s="20">
        <v>173000</v>
      </c>
    </row>
    <row r="6" spans="2:7">
      <c r="B6" s="68" t="s">
        <v>157</v>
      </c>
      <c r="C6" s="20">
        <v>20000</v>
      </c>
      <c r="E6" t="s">
        <v>158</v>
      </c>
      <c r="F6" s="20">
        <v>169000</v>
      </c>
    </row>
    <row r="7" spans="2:7">
      <c r="B7" s="68" t="s">
        <v>159</v>
      </c>
      <c r="C7" s="20">
        <f>30000*4</f>
        <v>120000</v>
      </c>
      <c r="E7" s="7" t="s">
        <v>160</v>
      </c>
      <c r="F7" s="35">
        <v>135000</v>
      </c>
    </row>
    <row r="8" spans="2:7">
      <c r="B8" s="68" t="s">
        <v>161</v>
      </c>
      <c r="C8" s="20">
        <f>21000*4</f>
        <v>84000</v>
      </c>
    </row>
    <row r="9" spans="2:7">
      <c r="B9" s="68" t="s">
        <v>162</v>
      </c>
      <c r="C9" s="20">
        <v>155000</v>
      </c>
      <c r="F9"/>
    </row>
    <row r="10" spans="2:7">
      <c r="B10" s="68" t="s">
        <v>163</v>
      </c>
      <c r="C10" s="20">
        <v>6000</v>
      </c>
    </row>
    <row r="11" spans="2:7">
      <c r="B11" s="68" t="s">
        <v>164</v>
      </c>
      <c r="C11" s="20">
        <f>15000*4</f>
        <v>60000</v>
      </c>
    </row>
    <row r="12" spans="2:7">
      <c r="B12" s="66" t="s">
        <v>165</v>
      </c>
      <c r="C12" s="69">
        <f>SUM(C4:C11)</f>
        <v>520276.53</v>
      </c>
    </row>
    <row r="13" spans="2:7">
      <c r="B13" s="70" t="s">
        <v>166</v>
      </c>
      <c r="C13" s="71">
        <f>+C12/4</f>
        <v>130069.13250000001</v>
      </c>
      <c r="D13" t="s">
        <v>167</v>
      </c>
    </row>
    <row r="15" spans="2:7">
      <c r="B15" s="72" t="s">
        <v>168</v>
      </c>
      <c r="C15" s="72">
        <f>50+20+45+20+15+15</f>
        <v>165</v>
      </c>
      <c r="D15" s="73" t="s">
        <v>169</v>
      </c>
    </row>
    <row r="17" spans="2:4">
      <c r="B17" s="41" t="s">
        <v>170</v>
      </c>
      <c r="C17" s="41">
        <v>41.4</v>
      </c>
      <c r="D17" s="73" t="s">
        <v>171</v>
      </c>
    </row>
    <row r="18" spans="2:4">
      <c r="B18" s="7" t="s">
        <v>172</v>
      </c>
      <c r="C18" s="7">
        <f>C17*2</f>
        <v>82.8</v>
      </c>
    </row>
    <row r="20" spans="2:4">
      <c r="B20" s="41" t="s">
        <v>103</v>
      </c>
      <c r="C20" s="42" t="s">
        <v>173</v>
      </c>
      <c r="D20" s="73" t="s">
        <v>105</v>
      </c>
    </row>
    <row r="21" spans="2:4">
      <c r="B21" s="36" t="s">
        <v>99</v>
      </c>
      <c r="C21">
        <v>1.8</v>
      </c>
    </row>
    <row r="22" spans="2:4">
      <c r="B22" s="36" t="s">
        <v>107</v>
      </c>
      <c r="C22">
        <v>7.4</v>
      </c>
      <c r="D22" s="73" t="s">
        <v>174</v>
      </c>
    </row>
    <row r="23" spans="2:4">
      <c r="B23" s="36" t="s">
        <v>109</v>
      </c>
      <c r="C23">
        <v>3.7854100000000002</v>
      </c>
    </row>
    <row r="24" spans="2:4">
      <c r="B24" s="43" t="s">
        <v>112</v>
      </c>
      <c r="C24" s="7">
        <v>10523</v>
      </c>
      <c r="D24" s="73" t="s">
        <v>113</v>
      </c>
    </row>
  </sheetData>
  <mergeCells count="1">
    <mergeCell ref="E2:F2"/>
  </mergeCells>
  <pageMargins left="0.7" right="0.7" top="0.75" bottom="0.75" header="0.3" footer="0.3"/>
  <pageSetup paperSize="5"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60FEE-1C79-44DF-B602-D559DEB8842B}">
  <dimension ref="A1:E426"/>
  <sheetViews>
    <sheetView zoomScale="50" zoomScaleNormal="50" workbookViewId="0">
      <selection activeCell="A2" sqref="A2"/>
    </sheetView>
  </sheetViews>
  <sheetFormatPr defaultColWidth="10.875" defaultRowHeight="15.6"/>
  <cols>
    <col min="1" max="1" width="12.25" bestFit="1" customWidth="1"/>
    <col min="2" max="2" width="12.75" customWidth="1"/>
  </cols>
  <sheetData>
    <row r="1" spans="1:1">
      <c r="A1" s="36" t="s">
        <v>175</v>
      </c>
    </row>
    <row r="2" spans="1:1">
      <c r="A2" s="73" t="s">
        <v>176</v>
      </c>
    </row>
    <row r="55" spans="1:5">
      <c r="E55" s="73" t="s">
        <v>174</v>
      </c>
    </row>
    <row r="56" spans="1:5" ht="16.7" customHeight="1">
      <c r="A56" s="204" t="s">
        <v>177</v>
      </c>
      <c r="B56" s="204"/>
      <c r="C56" s="204"/>
      <c r="D56" s="204"/>
    </row>
    <row r="57" spans="1:5">
      <c r="A57" s="204"/>
      <c r="B57" s="204"/>
      <c r="C57" s="204"/>
      <c r="D57" s="204"/>
    </row>
    <row r="58" spans="1:5">
      <c r="A58" s="204"/>
      <c r="B58" s="204"/>
      <c r="C58" s="204"/>
      <c r="D58" s="204"/>
    </row>
    <row r="59" spans="1:5">
      <c r="A59" s="204"/>
      <c r="B59" s="204"/>
      <c r="C59" s="204"/>
      <c r="D59" s="204"/>
    </row>
    <row r="60" spans="1:5">
      <c r="A60" s="204"/>
      <c r="B60" s="204"/>
      <c r="C60" s="204"/>
      <c r="D60" s="204"/>
    </row>
    <row r="61" spans="1:5">
      <c r="A61" s="204"/>
      <c r="B61" s="204"/>
      <c r="C61" s="204"/>
      <c r="D61" s="204"/>
    </row>
    <row r="62" spans="1:5">
      <c r="A62" s="204"/>
      <c r="B62" s="204"/>
      <c r="C62" s="204"/>
      <c r="D62" s="204"/>
    </row>
    <row r="63" spans="1:5">
      <c r="A63" s="204"/>
      <c r="B63" s="204"/>
      <c r="C63" s="204"/>
      <c r="D63" s="204"/>
    </row>
    <row r="64" spans="1:5" ht="16.149999999999999" thickBot="1">
      <c r="A64" s="204"/>
      <c r="B64" s="204"/>
      <c r="C64" s="204"/>
      <c r="D64" s="204"/>
    </row>
    <row r="65" spans="1:4">
      <c r="A65" s="44" t="s">
        <v>178</v>
      </c>
      <c r="B65" s="45" t="s">
        <v>179</v>
      </c>
    </row>
    <row r="66" spans="1:4" ht="16.149999999999999" thickBot="1">
      <c r="A66" s="46">
        <v>1</v>
      </c>
      <c r="B66" s="47">
        <v>3.7854100000000002</v>
      </c>
    </row>
    <row r="67" spans="1:4" ht="16.149999999999999" thickBot="1">
      <c r="D67" s="48"/>
    </row>
    <row r="68" spans="1:4">
      <c r="A68" s="44" t="s">
        <v>99</v>
      </c>
      <c r="B68" s="45" t="s">
        <v>180</v>
      </c>
    </row>
    <row r="69" spans="1:4" ht="16.149999999999999" thickBot="1">
      <c r="A69" s="46" t="s">
        <v>181</v>
      </c>
      <c r="B69" s="47">
        <v>7.4</v>
      </c>
    </row>
    <row r="71" spans="1:4">
      <c r="A71" s="36" t="s">
        <v>182</v>
      </c>
    </row>
    <row r="72" spans="1:4">
      <c r="A72" s="20">
        <v>10523</v>
      </c>
    </row>
    <row r="105" spans="1:1">
      <c r="A105" s="73" t="s">
        <v>183</v>
      </c>
    </row>
    <row r="159" spans="1:1">
      <c r="A159" s="73" t="s">
        <v>184</v>
      </c>
    </row>
    <row r="212" spans="1:1">
      <c r="A212" s="73" t="s">
        <v>185</v>
      </c>
    </row>
    <row r="265" spans="1:1">
      <c r="A265" s="61" t="s">
        <v>186</v>
      </c>
    </row>
    <row r="266" spans="1:1">
      <c r="A266" s="73" t="s">
        <v>187</v>
      </c>
    </row>
    <row r="319" spans="1:1">
      <c r="A319" s="73" t="s">
        <v>188</v>
      </c>
    </row>
    <row r="372" spans="1:1">
      <c r="A372" s="73" t="s">
        <v>189</v>
      </c>
    </row>
    <row r="426" spans="1:1">
      <c r="A426" s="73" t="s">
        <v>190</v>
      </c>
    </row>
  </sheetData>
  <mergeCells count="1">
    <mergeCell ref="A56:D64"/>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AE226-CD24-384A-B19D-295C82455600}">
  <dimension ref="B1:D18"/>
  <sheetViews>
    <sheetView workbookViewId="0">
      <selection activeCell="H11" sqref="H11"/>
    </sheetView>
  </sheetViews>
  <sheetFormatPr defaultColWidth="10.875" defaultRowHeight="15.6"/>
  <cols>
    <col min="1" max="1" width="4.75" customWidth="1"/>
    <col min="2" max="2" width="24.25" customWidth="1"/>
  </cols>
  <sheetData>
    <row r="1" spans="2:4">
      <c r="B1" s="36" t="s">
        <v>191</v>
      </c>
    </row>
    <row r="2" spans="2:4">
      <c r="B2" s="15" t="s">
        <v>192</v>
      </c>
      <c r="C2" s="16"/>
    </row>
    <row r="3" spans="2:4">
      <c r="B3" s="17" t="s">
        <v>151</v>
      </c>
      <c r="C3" s="18" t="s">
        <v>152</v>
      </c>
    </row>
    <row r="4" spans="2:4">
      <c r="B4" s="19" t="s">
        <v>153</v>
      </c>
      <c r="C4" s="20">
        <v>110887.16</v>
      </c>
    </row>
    <row r="5" spans="2:4">
      <c r="B5" s="19" t="s">
        <v>164</v>
      </c>
      <c r="C5" s="20">
        <f>15000*4</f>
        <v>60000</v>
      </c>
    </row>
    <row r="6" spans="2:4">
      <c r="B6" s="19" t="s">
        <v>159</v>
      </c>
      <c r="C6" s="20">
        <f>30000*4</f>
        <v>120000</v>
      </c>
    </row>
    <row r="7" spans="2:4">
      <c r="B7" s="19" t="s">
        <v>162</v>
      </c>
      <c r="C7" s="20">
        <f>37500*4</f>
        <v>150000</v>
      </c>
    </row>
    <row r="8" spans="2:4">
      <c r="B8" s="17" t="s">
        <v>165</v>
      </c>
      <c r="C8" s="21">
        <f>SUM(C3:C7)</f>
        <v>440887.16000000003</v>
      </c>
    </row>
    <row r="9" spans="2:4">
      <c r="B9" s="22" t="s">
        <v>166</v>
      </c>
      <c r="C9" s="23">
        <f>+C8/4</f>
        <v>110221.79000000001</v>
      </c>
      <c r="D9" t="s">
        <v>193</v>
      </c>
    </row>
    <row r="11" spans="2:4">
      <c r="B11" s="41" t="s">
        <v>170</v>
      </c>
      <c r="C11" s="41">
        <v>71.2</v>
      </c>
      <c r="D11" s="73" t="s">
        <v>194</v>
      </c>
    </row>
    <row r="12" spans="2:4">
      <c r="B12" s="7" t="s">
        <v>172</v>
      </c>
      <c r="C12" s="7">
        <f>C11*2</f>
        <v>142.4</v>
      </c>
    </row>
    <row r="13" spans="2:4">
      <c r="B13" s="36"/>
    </row>
    <row r="14" spans="2:4">
      <c r="C14" s="20"/>
    </row>
    <row r="15" spans="2:4">
      <c r="B15" s="203" t="s">
        <v>195</v>
      </c>
      <c r="C15" s="203"/>
      <c r="D15" s="73"/>
    </row>
    <row r="16" spans="2:4">
      <c r="C16" s="20"/>
    </row>
    <row r="17" spans="2:4">
      <c r="B17" t="s">
        <v>196</v>
      </c>
      <c r="C17" s="20">
        <v>145000</v>
      </c>
      <c r="D17" t="s">
        <v>197</v>
      </c>
    </row>
    <row r="18" spans="2:4">
      <c r="B18" s="7"/>
      <c r="C18" s="35"/>
    </row>
  </sheetData>
  <mergeCells count="1">
    <mergeCell ref="B15:C15"/>
  </mergeCells>
  <pageMargins left="0.7" right="0.7" top="0.75" bottom="0.75" header="0.3" footer="0.3"/>
  <pageSetup paperSize="9" scale="9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83837-BB1D-4A7C-9143-90C168BFBA6A}">
  <dimension ref="A2:U159"/>
  <sheetViews>
    <sheetView zoomScale="50" zoomScaleNormal="50" workbookViewId="0">
      <selection activeCell="AB31" sqref="AB31"/>
    </sheetView>
  </sheetViews>
  <sheetFormatPr defaultColWidth="10.875" defaultRowHeight="15.6"/>
  <sheetData>
    <row r="2" spans="1:21">
      <c r="A2" s="41" t="s">
        <v>198</v>
      </c>
      <c r="B2" s="42"/>
      <c r="C2" s="42"/>
      <c r="D2" s="42"/>
      <c r="E2" s="42"/>
      <c r="F2" s="41"/>
      <c r="G2" s="42"/>
      <c r="H2" s="42"/>
      <c r="I2" s="42"/>
      <c r="J2" s="42"/>
      <c r="K2" s="42"/>
      <c r="L2" s="42"/>
      <c r="M2" s="42"/>
      <c r="N2" s="42"/>
      <c r="O2" s="42"/>
      <c r="P2" s="42"/>
      <c r="Q2" s="42"/>
      <c r="R2" s="42"/>
      <c r="S2" s="42"/>
      <c r="T2" s="42"/>
      <c r="U2" s="42"/>
    </row>
    <row r="3" spans="1:21">
      <c r="A3" s="48" t="s">
        <v>199</v>
      </c>
    </row>
    <row r="55" spans="1:21">
      <c r="A55" s="81" t="s">
        <v>174</v>
      </c>
      <c r="B55" s="42"/>
      <c r="C55" s="42"/>
      <c r="D55" s="42"/>
      <c r="E55" s="42"/>
      <c r="F55" s="42"/>
      <c r="G55" s="42"/>
      <c r="H55" s="42"/>
      <c r="I55" s="42"/>
      <c r="J55" s="42"/>
      <c r="K55" s="42"/>
      <c r="L55" s="42"/>
      <c r="M55" s="42"/>
      <c r="N55" s="42"/>
      <c r="O55" s="42"/>
      <c r="P55" s="42"/>
      <c r="Q55" s="42"/>
      <c r="R55" s="42"/>
      <c r="S55" s="42"/>
      <c r="T55" s="42"/>
      <c r="U55" s="42"/>
    </row>
    <row r="108" spans="1:21">
      <c r="A108" s="81" t="s">
        <v>97</v>
      </c>
      <c r="B108" s="42"/>
      <c r="C108" s="42"/>
      <c r="D108" s="42"/>
      <c r="E108" s="42"/>
      <c r="F108" s="42"/>
      <c r="G108" s="42"/>
      <c r="H108" s="42"/>
      <c r="I108" s="42"/>
      <c r="J108" s="42"/>
      <c r="K108" s="42"/>
      <c r="L108" s="42"/>
      <c r="M108" s="42"/>
      <c r="N108" s="42"/>
      <c r="O108" s="42"/>
      <c r="P108" s="42"/>
      <c r="Q108" s="42"/>
      <c r="R108" s="42"/>
      <c r="S108" s="42"/>
      <c r="T108" s="42"/>
      <c r="U108" s="42"/>
    </row>
    <row r="159" spans="1:21">
      <c r="A159" s="7"/>
      <c r="B159" s="7"/>
      <c r="C159" s="7"/>
      <c r="D159" s="7"/>
      <c r="E159" s="7"/>
      <c r="F159" s="7"/>
      <c r="G159" s="7"/>
      <c r="H159" s="7"/>
      <c r="I159" s="7"/>
      <c r="J159" s="7"/>
      <c r="K159" s="7"/>
      <c r="L159" s="7"/>
      <c r="M159" s="7"/>
      <c r="N159" s="7"/>
      <c r="O159" s="7"/>
      <c r="P159" s="7"/>
      <c r="Q159" s="7"/>
      <c r="R159" s="7"/>
      <c r="S159" s="7"/>
      <c r="T159" s="7"/>
      <c r="U159" s="7"/>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90492-4D8B-4DE6-BAF2-5B58BF7B2A84}">
  <dimension ref="A1:E91"/>
  <sheetViews>
    <sheetView workbookViewId="0">
      <selection activeCell="F198" sqref="F198"/>
    </sheetView>
  </sheetViews>
  <sheetFormatPr defaultColWidth="11" defaultRowHeight="15.6"/>
  <cols>
    <col min="1" max="1" width="91.25" customWidth="1"/>
    <col min="3" max="3" width="12.75" customWidth="1"/>
    <col min="6" max="6" width="13" customWidth="1"/>
  </cols>
  <sheetData>
    <row r="1" spans="1:5">
      <c r="A1" s="129" t="s">
        <v>200</v>
      </c>
      <c r="B1" s="74" t="s">
        <v>201</v>
      </c>
      <c r="C1" s="130"/>
      <c r="D1" s="130"/>
      <c r="E1" s="130"/>
    </row>
    <row r="2" spans="1:5">
      <c r="A2" s="130" t="s">
        <v>202</v>
      </c>
      <c r="B2" s="131">
        <v>7000</v>
      </c>
      <c r="C2" s="130" t="s">
        <v>203</v>
      </c>
      <c r="D2" s="131">
        <v>5000</v>
      </c>
      <c r="E2" s="74" t="s">
        <v>204</v>
      </c>
    </row>
    <row r="3" spans="1:5">
      <c r="A3" s="151" t="s">
        <v>205</v>
      </c>
      <c r="B3" s="74" t="s">
        <v>206</v>
      </c>
      <c r="C3" s="130"/>
      <c r="D3" s="130"/>
      <c r="E3" s="130"/>
    </row>
    <row r="34" spans="1:5" ht="39.6">
      <c r="A34" s="121" t="s">
        <v>207</v>
      </c>
    </row>
    <row r="35" spans="1:5" ht="39.6">
      <c r="A35" s="121" t="s">
        <v>208</v>
      </c>
    </row>
    <row r="36" spans="1:5">
      <c r="A36" s="202" t="s">
        <v>209</v>
      </c>
      <c r="B36" s="202"/>
      <c r="C36" s="202"/>
      <c r="D36" s="202"/>
      <c r="E36" s="202"/>
    </row>
    <row r="37" spans="1:5">
      <c r="A37" s="202"/>
      <c r="B37" s="202"/>
      <c r="C37" s="202"/>
      <c r="D37" s="202"/>
      <c r="E37" s="202"/>
    </row>
    <row r="39" spans="1:5" ht="39.6">
      <c r="A39" s="122" t="s">
        <v>210</v>
      </c>
    </row>
    <row r="40" spans="1:5">
      <c r="A40" s="123" t="s">
        <v>211</v>
      </c>
    </row>
    <row r="41" spans="1:5">
      <c r="A41" s="124">
        <v>35000000</v>
      </c>
    </row>
    <row r="42" spans="1:5">
      <c r="A42" s="123" t="s">
        <v>212</v>
      </c>
    </row>
    <row r="43" spans="1:5">
      <c r="A43" s="124">
        <v>6000000</v>
      </c>
    </row>
    <row r="44" spans="1:5">
      <c r="A44" s="123" t="s">
        <v>213</v>
      </c>
    </row>
    <row r="45" spans="1:5">
      <c r="A45" s="124">
        <v>250000</v>
      </c>
    </row>
    <row r="46" spans="1:5">
      <c r="A46" s="123" t="s">
        <v>214</v>
      </c>
    </row>
    <row r="47" spans="1:5">
      <c r="A47" s="125" t="s">
        <v>215</v>
      </c>
    </row>
    <row r="48" spans="1:5">
      <c r="A48" s="123" t="s">
        <v>216</v>
      </c>
    </row>
    <row r="49" spans="1:1">
      <c r="A49" s="125" t="s">
        <v>217</v>
      </c>
    </row>
    <row r="50" spans="1:1">
      <c r="A50" s="123" t="s">
        <v>218</v>
      </c>
    </row>
    <row r="51" spans="1:1">
      <c r="A51" s="124">
        <v>2000000</v>
      </c>
    </row>
    <row r="52" spans="1:1">
      <c r="A52" s="123" t="s">
        <v>219</v>
      </c>
    </row>
    <row r="53" spans="1:1">
      <c r="A53" s="124">
        <v>250000</v>
      </c>
    </row>
    <row r="54" spans="1:1">
      <c r="A54" s="123" t="s">
        <v>220</v>
      </c>
    </row>
    <row r="55" spans="1:1">
      <c r="A55" s="124">
        <v>250000</v>
      </c>
    </row>
    <row r="56" spans="1:1">
      <c r="A56" s="123" t="s">
        <v>221</v>
      </c>
    </row>
    <row r="57" spans="1:1">
      <c r="A57" s="124">
        <v>1000000</v>
      </c>
    </row>
    <row r="58" spans="1:1">
      <c r="A58" s="123" t="s">
        <v>222</v>
      </c>
    </row>
    <row r="59" spans="1:1">
      <c r="A59" s="125" t="s">
        <v>223</v>
      </c>
    </row>
    <row r="60" spans="1:1" ht="24.6">
      <c r="A60" s="126" t="s">
        <v>224</v>
      </c>
    </row>
    <row r="62" spans="1:1" ht="24.6">
      <c r="A62" s="128" t="s">
        <v>225</v>
      </c>
    </row>
    <row r="63" spans="1:1">
      <c r="A63" s="123" t="s">
        <v>226</v>
      </c>
    </row>
    <row r="64" spans="1:1">
      <c r="A64" s="124">
        <v>70000000</v>
      </c>
    </row>
    <row r="65" spans="1:1">
      <c r="A65" s="152" t="s">
        <v>227</v>
      </c>
    </row>
    <row r="66" spans="1:1">
      <c r="A66" s="124">
        <v>70000000</v>
      </c>
    </row>
    <row r="67" spans="1:1">
      <c r="A67" s="123" t="s">
        <v>228</v>
      </c>
    </row>
    <row r="68" spans="1:1">
      <c r="A68" s="124">
        <v>25000000</v>
      </c>
    </row>
    <row r="69" spans="1:1">
      <c r="A69" s="123" t="s">
        <v>229</v>
      </c>
    </row>
    <row r="70" spans="1:1">
      <c r="A70" s="124">
        <v>15000000</v>
      </c>
    </row>
    <row r="71" spans="1:1">
      <c r="A71" s="123" t="s">
        <v>230</v>
      </c>
    </row>
    <row r="72" spans="1:1">
      <c r="A72" s="124">
        <v>15000000</v>
      </c>
    </row>
    <row r="73" spans="1:1">
      <c r="A73" s="123" t="s">
        <v>231</v>
      </c>
    </row>
    <row r="74" spans="1:1">
      <c r="A74" s="124">
        <v>2500000</v>
      </c>
    </row>
    <row r="75" spans="1:1">
      <c r="A75" s="123" t="s">
        <v>232</v>
      </c>
    </row>
    <row r="76" spans="1:1">
      <c r="A76" s="124">
        <v>150000</v>
      </c>
    </row>
    <row r="77" spans="1:1" ht="24.6">
      <c r="A77" s="126" t="s">
        <v>233</v>
      </c>
    </row>
    <row r="78" spans="1:1">
      <c r="A78" s="127">
        <v>10000000</v>
      </c>
    </row>
    <row r="79" spans="1:1" ht="24.6">
      <c r="A79" s="128" t="s">
        <v>234</v>
      </c>
    </row>
    <row r="80" spans="1:1">
      <c r="A80" s="123" t="s">
        <v>235</v>
      </c>
    </row>
    <row r="81" spans="1:1">
      <c r="A81" s="124">
        <v>1000000</v>
      </c>
    </row>
    <row r="82" spans="1:1">
      <c r="A82" s="123" t="s">
        <v>236</v>
      </c>
    </row>
    <row r="83" spans="1:1">
      <c r="A83" s="124">
        <v>2000000</v>
      </c>
    </row>
    <row r="84" spans="1:1">
      <c r="A84" s="123" t="s">
        <v>237</v>
      </c>
    </row>
    <row r="85" spans="1:1">
      <c r="A85" s="124">
        <v>200000</v>
      </c>
    </row>
    <row r="86" spans="1:1">
      <c r="A86" s="123" t="s">
        <v>238</v>
      </c>
    </row>
    <row r="87" spans="1:1">
      <c r="A87" s="124">
        <v>1000000</v>
      </c>
    </row>
    <row r="88" spans="1:1">
      <c r="A88" s="123" t="s">
        <v>239</v>
      </c>
    </row>
    <row r="89" spans="1:1">
      <c r="A89" s="124">
        <v>1000000</v>
      </c>
    </row>
    <row r="90" spans="1:1">
      <c r="A90" s="123" t="s">
        <v>240</v>
      </c>
    </row>
    <row r="91" spans="1:1">
      <c r="A91" s="125" t="s">
        <v>241</v>
      </c>
    </row>
  </sheetData>
  <mergeCells count="1">
    <mergeCell ref="A36:E37"/>
  </mergeCells>
  <pageMargins left="0.7" right="0.7" top="0.75" bottom="0.75" header="0.3" footer="0.3"/>
  <pageSetup paperSize="5" scale="9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78114-6F2D-4B84-9161-3410F094A8B1}">
  <dimension ref="A1:E96"/>
  <sheetViews>
    <sheetView zoomScale="59" workbookViewId="0">
      <selection activeCell="B95" sqref="B95"/>
    </sheetView>
  </sheetViews>
  <sheetFormatPr defaultColWidth="8" defaultRowHeight="13.15"/>
  <cols>
    <col min="1" max="1" width="60.25" style="158" customWidth="1"/>
    <col min="2" max="2" width="20" style="158" customWidth="1"/>
    <col min="3" max="16384" width="8" style="158"/>
  </cols>
  <sheetData>
    <row r="1" spans="1:5" ht="61.15" customHeight="1">
      <c r="A1" s="205" t="s">
        <v>242</v>
      </c>
      <c r="B1" s="205"/>
      <c r="D1" s="206" t="s">
        <v>243</v>
      </c>
      <c r="E1" s="206"/>
    </row>
    <row r="2" spans="1:5">
      <c r="D2" s="206"/>
      <c r="E2" s="206"/>
    </row>
    <row r="3" spans="1:5">
      <c r="A3" s="159" t="s">
        <v>244</v>
      </c>
      <c r="D3" s="206"/>
      <c r="E3" s="206"/>
    </row>
    <row r="6" spans="1:5">
      <c r="A6" s="159" t="s">
        <v>245</v>
      </c>
      <c r="B6" s="160" t="s">
        <v>246</v>
      </c>
    </row>
    <row r="7" spans="1:5">
      <c r="A7" s="161" t="s">
        <v>247</v>
      </c>
      <c r="B7" s="162">
        <v>46</v>
      </c>
    </row>
    <row r="8" spans="1:5">
      <c r="A8" s="161" t="s">
        <v>248</v>
      </c>
      <c r="B8" s="162">
        <v>54</v>
      </c>
    </row>
    <row r="9" spans="1:5">
      <c r="A9" s="160" t="s">
        <v>249</v>
      </c>
      <c r="B9" s="162">
        <v>100</v>
      </c>
    </row>
    <row r="12" spans="1:5">
      <c r="A12" s="159" t="s">
        <v>250</v>
      </c>
      <c r="B12" s="160" t="s">
        <v>246</v>
      </c>
    </row>
    <row r="13" spans="1:5">
      <c r="A13" s="161" t="s">
        <v>251</v>
      </c>
      <c r="B13" s="162">
        <v>58</v>
      </c>
    </row>
    <row r="14" spans="1:5">
      <c r="A14" s="161" t="s">
        <v>252</v>
      </c>
      <c r="B14" s="162">
        <v>42</v>
      </c>
    </row>
    <row r="15" spans="1:5">
      <c r="A15" s="160" t="s">
        <v>249</v>
      </c>
      <c r="B15" s="162">
        <v>100</v>
      </c>
    </row>
    <row r="18" spans="1:2">
      <c r="A18" s="159" t="s">
        <v>253</v>
      </c>
      <c r="B18" s="160" t="s">
        <v>246</v>
      </c>
    </row>
    <row r="19" spans="1:2">
      <c r="A19" s="161" t="s">
        <v>254</v>
      </c>
      <c r="B19" s="162">
        <v>45</v>
      </c>
    </row>
    <row r="20" spans="1:2">
      <c r="A20" s="161" t="s">
        <v>255</v>
      </c>
      <c r="B20" s="162">
        <v>55</v>
      </c>
    </row>
    <row r="21" spans="1:2">
      <c r="A21" s="161" t="s">
        <v>256</v>
      </c>
      <c r="B21" s="162">
        <v>0</v>
      </c>
    </row>
    <row r="22" spans="1:2">
      <c r="A22" s="160" t="s">
        <v>249</v>
      </c>
      <c r="B22" s="162">
        <v>100</v>
      </c>
    </row>
    <row r="25" spans="1:2">
      <c r="A25" s="159" t="s">
        <v>257</v>
      </c>
      <c r="B25" s="160" t="s">
        <v>246</v>
      </c>
    </row>
    <row r="26" spans="1:2">
      <c r="A26" s="161" t="s">
        <v>258</v>
      </c>
      <c r="B26" s="162">
        <v>80</v>
      </c>
    </row>
    <row r="27" spans="1:2">
      <c r="A27" s="161" t="s">
        <v>259</v>
      </c>
      <c r="B27" s="162">
        <v>17</v>
      </c>
    </row>
    <row r="28" spans="1:2">
      <c r="A28" s="161" t="s">
        <v>260</v>
      </c>
      <c r="B28" s="162">
        <v>3</v>
      </c>
    </row>
    <row r="29" spans="1:2">
      <c r="A29" s="161" t="s">
        <v>261</v>
      </c>
      <c r="B29" s="162">
        <v>0</v>
      </c>
    </row>
    <row r="30" spans="1:2">
      <c r="A30" s="161" t="s">
        <v>262</v>
      </c>
      <c r="B30" s="162">
        <v>0</v>
      </c>
    </row>
    <row r="31" spans="1:2">
      <c r="A31" s="160" t="s">
        <v>249</v>
      </c>
      <c r="B31" s="162">
        <v>100</v>
      </c>
    </row>
    <row r="34" spans="1:2">
      <c r="A34" s="159" t="s">
        <v>263</v>
      </c>
      <c r="B34" s="160" t="s">
        <v>246</v>
      </c>
    </row>
    <row r="35" spans="1:2">
      <c r="A35" s="161" t="s">
        <v>264</v>
      </c>
      <c r="B35" s="162">
        <v>15</v>
      </c>
    </row>
    <row r="36" spans="1:2">
      <c r="A36" s="161" t="s">
        <v>265</v>
      </c>
      <c r="B36" s="162">
        <v>42</v>
      </c>
    </row>
    <row r="37" spans="1:2">
      <c r="A37" s="161" t="s">
        <v>266</v>
      </c>
      <c r="B37" s="162">
        <v>35</v>
      </c>
    </row>
    <row r="38" spans="1:2">
      <c r="A38" s="161" t="s">
        <v>267</v>
      </c>
      <c r="B38" s="162">
        <v>8</v>
      </c>
    </row>
    <row r="39" spans="1:2">
      <c r="A39" s="161" t="s">
        <v>268</v>
      </c>
      <c r="B39" s="162">
        <v>0</v>
      </c>
    </row>
    <row r="40" spans="1:2">
      <c r="A40" s="161" t="s">
        <v>269</v>
      </c>
      <c r="B40" s="162">
        <v>0</v>
      </c>
    </row>
    <row r="41" spans="1:2">
      <c r="A41" s="160" t="s">
        <v>249</v>
      </c>
      <c r="B41" s="162">
        <v>100</v>
      </c>
    </row>
    <row r="44" spans="1:2">
      <c r="A44" s="159" t="s">
        <v>270</v>
      </c>
      <c r="B44" s="160" t="s">
        <v>246</v>
      </c>
    </row>
    <row r="45" spans="1:2">
      <c r="A45" s="161" t="s">
        <v>271</v>
      </c>
      <c r="B45" s="162">
        <v>88</v>
      </c>
    </row>
    <row r="46" spans="1:2">
      <c r="A46" s="161" t="s">
        <v>272</v>
      </c>
      <c r="B46" s="162">
        <v>12</v>
      </c>
    </row>
    <row r="47" spans="1:2">
      <c r="A47" s="160" t="s">
        <v>249</v>
      </c>
      <c r="B47" s="162">
        <v>100</v>
      </c>
    </row>
    <row r="50" spans="1:2">
      <c r="A50" s="159" t="s">
        <v>273</v>
      </c>
      <c r="B50" s="160" t="s">
        <v>246</v>
      </c>
    </row>
    <row r="51" spans="1:2">
      <c r="A51" s="161" t="s">
        <v>274</v>
      </c>
      <c r="B51" s="162">
        <v>13</v>
      </c>
    </row>
    <row r="52" spans="1:2">
      <c r="A52" s="161" t="s">
        <v>275</v>
      </c>
      <c r="B52" s="162">
        <v>78</v>
      </c>
    </row>
    <row r="53" spans="1:2">
      <c r="A53" s="161" t="s">
        <v>276</v>
      </c>
      <c r="B53" s="162">
        <v>0</v>
      </c>
    </row>
    <row r="54" spans="1:2">
      <c r="A54" s="161" t="s">
        <v>277</v>
      </c>
      <c r="B54" s="162">
        <v>9</v>
      </c>
    </row>
    <row r="55" spans="1:2">
      <c r="A55" s="161" t="s">
        <v>262</v>
      </c>
      <c r="B55" s="162">
        <v>0</v>
      </c>
    </row>
    <row r="56" spans="1:2">
      <c r="A56" s="160" t="s">
        <v>249</v>
      </c>
      <c r="B56" s="162">
        <v>100</v>
      </c>
    </row>
    <row r="59" spans="1:2">
      <c r="A59" s="159" t="s">
        <v>278</v>
      </c>
      <c r="B59" s="160" t="s">
        <v>246</v>
      </c>
    </row>
    <row r="60" spans="1:2">
      <c r="A60" s="161" t="s">
        <v>271</v>
      </c>
      <c r="B60" s="162">
        <v>97</v>
      </c>
    </row>
    <row r="61" spans="1:2">
      <c r="A61" s="161" t="s">
        <v>272</v>
      </c>
      <c r="B61" s="162">
        <v>3</v>
      </c>
    </row>
    <row r="62" spans="1:2">
      <c r="A62" s="160" t="s">
        <v>249</v>
      </c>
      <c r="B62" s="162">
        <v>100</v>
      </c>
    </row>
    <row r="65" spans="1:2">
      <c r="A65" s="159" t="s">
        <v>279</v>
      </c>
      <c r="B65" s="160" t="s">
        <v>246</v>
      </c>
    </row>
    <row r="66" spans="1:2">
      <c r="A66" s="161" t="s">
        <v>280</v>
      </c>
      <c r="B66" s="162">
        <v>97</v>
      </c>
    </row>
    <row r="67" spans="1:2">
      <c r="A67" s="161" t="s">
        <v>281</v>
      </c>
      <c r="B67" s="162">
        <v>3</v>
      </c>
    </row>
    <row r="68" spans="1:2">
      <c r="A68" s="161" t="s">
        <v>282</v>
      </c>
      <c r="B68" s="162">
        <v>0</v>
      </c>
    </row>
    <row r="69" spans="1:2">
      <c r="A69" s="160" t="s">
        <v>249</v>
      </c>
      <c r="B69" s="162">
        <v>100</v>
      </c>
    </row>
    <row r="72" spans="1:2">
      <c r="A72" s="159" t="s">
        <v>283</v>
      </c>
      <c r="B72" s="160" t="s">
        <v>246</v>
      </c>
    </row>
    <row r="73" spans="1:2">
      <c r="A73" s="161" t="s">
        <v>284</v>
      </c>
      <c r="B73" s="162">
        <v>5</v>
      </c>
    </row>
    <row r="74" spans="1:2">
      <c r="A74" s="161" t="s">
        <v>285</v>
      </c>
      <c r="B74" s="162">
        <v>55</v>
      </c>
    </row>
    <row r="75" spans="1:2">
      <c r="A75" s="161" t="s">
        <v>286</v>
      </c>
      <c r="B75" s="162">
        <v>35</v>
      </c>
    </row>
    <row r="76" spans="1:2">
      <c r="A76" s="161" t="s">
        <v>287</v>
      </c>
      <c r="B76" s="162">
        <v>5</v>
      </c>
    </row>
    <row r="77" spans="1:2">
      <c r="A77" s="160" t="s">
        <v>249</v>
      </c>
      <c r="B77" s="162">
        <v>100</v>
      </c>
    </row>
    <row r="80" spans="1:2">
      <c r="A80" s="159" t="s">
        <v>288</v>
      </c>
      <c r="B80" s="160" t="s">
        <v>246</v>
      </c>
    </row>
    <row r="81" spans="1:2">
      <c r="A81" s="161" t="s">
        <v>289</v>
      </c>
      <c r="B81" s="162">
        <v>95</v>
      </c>
    </row>
    <row r="82" spans="1:2">
      <c r="A82" s="161" t="s">
        <v>290</v>
      </c>
      <c r="B82" s="162">
        <v>5</v>
      </c>
    </row>
    <row r="83" spans="1:2">
      <c r="A83" s="161" t="s">
        <v>291</v>
      </c>
      <c r="B83" s="162">
        <v>0</v>
      </c>
    </row>
    <row r="84" spans="1:2">
      <c r="A84" s="160" t="s">
        <v>249</v>
      </c>
      <c r="B84" s="162">
        <v>100</v>
      </c>
    </row>
    <row r="87" spans="1:2">
      <c r="A87" s="159" t="s">
        <v>292</v>
      </c>
      <c r="B87" s="160" t="s">
        <v>246</v>
      </c>
    </row>
    <row r="88" spans="1:2">
      <c r="A88" s="161" t="s">
        <v>271</v>
      </c>
      <c r="B88" s="162">
        <v>80</v>
      </c>
    </row>
    <row r="89" spans="1:2">
      <c r="A89" s="161" t="s">
        <v>272</v>
      </c>
      <c r="B89" s="162">
        <v>20</v>
      </c>
    </row>
    <row r="90" spans="1:2">
      <c r="A90" s="160" t="s">
        <v>249</v>
      </c>
      <c r="B90" s="162">
        <v>100</v>
      </c>
    </row>
    <row r="93" spans="1:2">
      <c r="A93" s="159" t="s">
        <v>293</v>
      </c>
      <c r="B93" s="160" t="s">
        <v>246</v>
      </c>
    </row>
    <row r="94" spans="1:2">
      <c r="A94" s="161" t="s">
        <v>294</v>
      </c>
      <c r="B94" s="162">
        <v>50</v>
      </c>
    </row>
    <row r="95" spans="1:2">
      <c r="A95" s="161" t="s">
        <v>295</v>
      </c>
      <c r="B95" s="162">
        <v>30</v>
      </c>
    </row>
    <row r="96" spans="1:2">
      <c r="A96" s="160" t="s">
        <v>249</v>
      </c>
      <c r="B96" s="162">
        <v>80</v>
      </c>
    </row>
  </sheetData>
  <mergeCells count="2">
    <mergeCell ref="A1:B1"/>
    <mergeCell ref="D1:E3"/>
  </mergeCells>
  <pageMargins left="0.75" right="0.75" top="1" bottom="1" header="0.5" footer="0.5"/>
  <headerFooter alignWithMargins="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34170-5AD1-1745-A078-FC4B190C9492}">
  <dimension ref="B2:H5"/>
  <sheetViews>
    <sheetView zoomScale="120" zoomScaleNormal="120" workbookViewId="0"/>
  </sheetViews>
  <sheetFormatPr defaultColWidth="10.875" defaultRowHeight="15.6"/>
  <cols>
    <col min="2" max="2" width="29.125" style="3" customWidth="1"/>
    <col min="7" max="7" width="22.875" customWidth="1"/>
  </cols>
  <sheetData>
    <row r="2" spans="2:8">
      <c r="B2" s="4" t="s">
        <v>296</v>
      </c>
      <c r="C2" s="5"/>
      <c r="D2" s="5" t="s">
        <v>297</v>
      </c>
      <c r="E2" s="5" t="s">
        <v>298</v>
      </c>
      <c r="G2" s="4" t="s">
        <v>296</v>
      </c>
      <c r="H2" s="5" t="s">
        <v>297</v>
      </c>
    </row>
    <row r="3" spans="2:8">
      <c r="B3" s="2" t="s">
        <v>299</v>
      </c>
      <c r="D3">
        <v>45</v>
      </c>
      <c r="E3" s="8">
        <v>0.45</v>
      </c>
      <c r="G3" s="2" t="s">
        <v>299</v>
      </c>
      <c r="H3" s="8">
        <v>0.45</v>
      </c>
    </row>
    <row r="4" spans="2:8">
      <c r="B4" s="2" t="s">
        <v>300</v>
      </c>
      <c r="D4">
        <v>55</v>
      </c>
      <c r="E4" s="8">
        <v>0.55000000000000004</v>
      </c>
      <c r="G4" s="2" t="s">
        <v>300</v>
      </c>
      <c r="H4" s="8">
        <v>0.55000000000000004</v>
      </c>
    </row>
    <row r="5" spans="2:8">
      <c r="B5" s="6" t="s">
        <v>301</v>
      </c>
      <c r="C5" s="7"/>
      <c r="D5" s="7">
        <v>100</v>
      </c>
      <c r="E5" s="9">
        <v>1</v>
      </c>
      <c r="G5" s="6" t="s">
        <v>301</v>
      </c>
      <c r="H5" s="9">
        <v>1</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A9903-EBA0-954A-90CA-9EA50B6EEEC0}">
  <dimension ref="B3:D6"/>
  <sheetViews>
    <sheetView workbookViewId="0">
      <selection activeCell="B3" sqref="B3:C5"/>
    </sheetView>
  </sheetViews>
  <sheetFormatPr defaultColWidth="10.875" defaultRowHeight="15.6"/>
  <cols>
    <col min="2" max="2" width="20.5" customWidth="1"/>
  </cols>
  <sheetData>
    <row r="3" spans="2:4">
      <c r="B3" s="207" t="s">
        <v>250</v>
      </c>
      <c r="C3" s="207"/>
    </row>
    <row r="4" spans="2:4">
      <c r="B4" s="10" t="s">
        <v>302</v>
      </c>
      <c r="C4">
        <v>58</v>
      </c>
      <c r="D4" s="8"/>
    </row>
    <row r="5" spans="2:4">
      <c r="B5" s="10" t="s">
        <v>303</v>
      </c>
      <c r="C5">
        <v>42</v>
      </c>
      <c r="D5" s="8"/>
    </row>
    <row r="6" spans="2:4">
      <c r="B6" s="11" t="s">
        <v>301</v>
      </c>
      <c r="C6" s="7">
        <f>+C4+C5</f>
        <v>100</v>
      </c>
      <c r="D6" s="8"/>
    </row>
  </sheetData>
  <mergeCells count="1">
    <mergeCell ref="B3:C3"/>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2EAA7-FC04-9D40-956B-9458B4D3166D}">
  <dimension ref="A1:B5"/>
  <sheetViews>
    <sheetView workbookViewId="0">
      <selection sqref="A1:B4"/>
    </sheetView>
  </sheetViews>
  <sheetFormatPr defaultColWidth="10.875" defaultRowHeight="15.6"/>
  <cols>
    <col min="1" max="1" width="16" customWidth="1"/>
  </cols>
  <sheetData>
    <row r="1" spans="1:2">
      <c r="A1" s="12" t="s">
        <v>304</v>
      </c>
      <c r="B1" s="5"/>
    </row>
    <row r="2" spans="1:2">
      <c r="A2" s="1" t="s">
        <v>305</v>
      </c>
      <c r="B2">
        <v>45</v>
      </c>
    </row>
    <row r="3" spans="1:2">
      <c r="A3" s="1" t="s">
        <v>306</v>
      </c>
      <c r="B3">
        <v>55</v>
      </c>
    </row>
    <row r="4" spans="1:2">
      <c r="A4" s="1" t="s">
        <v>307</v>
      </c>
      <c r="B4">
        <v>0</v>
      </c>
    </row>
    <row r="5" spans="1:2">
      <c r="A5" s="13" t="s">
        <v>308</v>
      </c>
      <c r="B5" s="7">
        <v>100</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0D115-0B28-D840-874C-4C60831100D0}">
  <dimension ref="A1:B7"/>
  <sheetViews>
    <sheetView workbookViewId="0">
      <selection sqref="A1:B6"/>
    </sheetView>
  </sheetViews>
  <sheetFormatPr defaultColWidth="10.875" defaultRowHeight="15.6"/>
  <sheetData>
    <row r="1" spans="1:2">
      <c r="A1" s="207" t="s">
        <v>309</v>
      </c>
      <c r="B1" s="207"/>
    </row>
    <row r="2" spans="1:2">
      <c r="A2" s="1" t="s">
        <v>310</v>
      </c>
      <c r="B2">
        <v>80</v>
      </c>
    </row>
    <row r="3" spans="1:2">
      <c r="A3" s="1" t="s">
        <v>311</v>
      </c>
      <c r="B3">
        <v>17</v>
      </c>
    </row>
    <row r="4" spans="1:2">
      <c r="A4" s="1" t="s">
        <v>312</v>
      </c>
      <c r="B4">
        <v>0</v>
      </c>
    </row>
    <row r="5" spans="1:2">
      <c r="A5" s="1" t="s">
        <v>313</v>
      </c>
      <c r="B5">
        <v>0</v>
      </c>
    </row>
    <row r="6" spans="1:2">
      <c r="A6" s="1" t="s">
        <v>314</v>
      </c>
      <c r="B6">
        <v>3</v>
      </c>
    </row>
    <row r="7" spans="1:2">
      <c r="A7" s="7" t="s">
        <v>315</v>
      </c>
      <c r="B7" s="7">
        <f>SUM(B2:B6)</f>
        <v>100</v>
      </c>
    </row>
  </sheetData>
  <mergeCells count="1">
    <mergeCell ref="A1:B1"/>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4CD05-FBC2-FD4A-B0D9-F56E14EF6F58}">
  <dimension ref="A1:C8"/>
  <sheetViews>
    <sheetView workbookViewId="0">
      <selection sqref="A1:C7"/>
    </sheetView>
  </sheetViews>
  <sheetFormatPr defaultColWidth="10.875" defaultRowHeight="15.6"/>
  <cols>
    <col min="1" max="1" width="22" customWidth="1"/>
  </cols>
  <sheetData>
    <row r="1" spans="1:3">
      <c r="A1" s="207" t="s">
        <v>316</v>
      </c>
      <c r="B1" s="207"/>
      <c r="C1" s="207"/>
    </row>
    <row r="2" spans="1:3">
      <c r="A2" s="1" t="s">
        <v>317</v>
      </c>
      <c r="C2">
        <v>15</v>
      </c>
    </row>
    <row r="3" spans="1:3">
      <c r="A3" s="1" t="s">
        <v>318</v>
      </c>
      <c r="C3">
        <v>42</v>
      </c>
    </row>
    <row r="4" spans="1:3">
      <c r="A4" s="1" t="s">
        <v>319</v>
      </c>
      <c r="C4">
        <v>35</v>
      </c>
    </row>
    <row r="5" spans="1:3">
      <c r="A5" s="1" t="s">
        <v>320</v>
      </c>
      <c r="C5">
        <v>8</v>
      </c>
    </row>
    <row r="6" spans="1:3">
      <c r="A6" s="1" t="s">
        <v>321</v>
      </c>
      <c r="C6">
        <v>0</v>
      </c>
    </row>
    <row r="7" spans="1:3">
      <c r="A7" s="1" t="s">
        <v>322</v>
      </c>
      <c r="C7">
        <v>0</v>
      </c>
    </row>
    <row r="8" spans="1:3">
      <c r="A8" s="7" t="s">
        <v>69</v>
      </c>
      <c r="B8" s="7"/>
      <c r="C8" s="7">
        <f>SUM(C2:C7)</f>
        <v>100</v>
      </c>
    </row>
  </sheetData>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34874-C901-3A45-AE30-EA936AFCA553}">
  <dimension ref="A1:B4"/>
  <sheetViews>
    <sheetView workbookViewId="0">
      <selection sqref="A1:B3"/>
    </sheetView>
  </sheetViews>
  <sheetFormatPr defaultColWidth="10.875" defaultRowHeight="15.6"/>
  <sheetData>
    <row r="1" spans="1:2">
      <c r="A1" s="207" t="s">
        <v>323</v>
      </c>
      <c r="B1" s="207"/>
    </row>
    <row r="2" spans="1:2">
      <c r="A2" s="1" t="s">
        <v>324</v>
      </c>
      <c r="B2">
        <v>88</v>
      </c>
    </row>
    <row r="3" spans="1:2">
      <c r="A3" s="1" t="s">
        <v>325</v>
      </c>
      <c r="B3">
        <v>12</v>
      </c>
    </row>
    <row r="4" spans="1:2">
      <c r="A4" s="13" t="s">
        <v>69</v>
      </c>
      <c r="B4" s="7">
        <f>+B2+B3</f>
        <v>100</v>
      </c>
    </row>
  </sheetData>
  <mergeCells count="1">
    <mergeCell ref="A1:B1"/>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3B2E7-BE25-5D45-9D5F-A9CA057C95E5}">
  <dimension ref="A1:D7"/>
  <sheetViews>
    <sheetView workbookViewId="0">
      <selection sqref="A1:D6"/>
    </sheetView>
  </sheetViews>
  <sheetFormatPr defaultColWidth="10.875" defaultRowHeight="15.6"/>
  <sheetData>
    <row r="1" spans="1:4">
      <c r="A1" s="14" t="s">
        <v>326</v>
      </c>
      <c r="B1" s="5"/>
      <c r="C1" s="5"/>
      <c r="D1" s="5"/>
    </row>
    <row r="2" spans="1:4">
      <c r="A2" s="1" t="s">
        <v>327</v>
      </c>
      <c r="D2">
        <v>13</v>
      </c>
    </row>
    <row r="3" spans="1:4">
      <c r="A3" s="1" t="s">
        <v>328</v>
      </c>
      <c r="D3">
        <v>78</v>
      </c>
    </row>
    <row r="4" spans="1:4">
      <c r="A4" s="1" t="s">
        <v>329</v>
      </c>
      <c r="D4">
        <v>0</v>
      </c>
    </row>
    <row r="5" spans="1:4">
      <c r="A5" s="1" t="s">
        <v>330</v>
      </c>
      <c r="D5">
        <v>9</v>
      </c>
    </row>
    <row r="6" spans="1:4">
      <c r="A6" s="1" t="s">
        <v>331</v>
      </c>
      <c r="D6">
        <v>0</v>
      </c>
    </row>
    <row r="7" spans="1:4">
      <c r="A7" s="7" t="s">
        <v>69</v>
      </c>
      <c r="B7" s="7"/>
      <c r="C7" s="7"/>
      <c r="D7" s="7">
        <f>SUM(D2:D6)</f>
        <v>100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49560-5665-F649-83A2-DFA21B5FFE0F}">
  <dimension ref="A1:D4"/>
  <sheetViews>
    <sheetView workbookViewId="0">
      <selection sqref="A1:D3"/>
    </sheetView>
  </sheetViews>
  <sheetFormatPr defaultColWidth="10.875" defaultRowHeight="15.6"/>
  <sheetData>
    <row r="1" spans="1:4">
      <c r="A1" s="14" t="s">
        <v>278</v>
      </c>
      <c r="B1" s="5"/>
      <c r="C1" s="5"/>
      <c r="D1" s="5"/>
    </row>
    <row r="2" spans="1:4">
      <c r="A2" s="1" t="s">
        <v>324</v>
      </c>
      <c r="D2">
        <v>97</v>
      </c>
    </row>
    <row r="3" spans="1:4">
      <c r="A3" s="1" t="s">
        <v>325</v>
      </c>
      <c r="D3">
        <v>3</v>
      </c>
    </row>
    <row r="4" spans="1:4">
      <c r="A4" s="7" t="s">
        <v>69</v>
      </c>
      <c r="B4" s="7"/>
      <c r="C4" s="7"/>
      <c r="D4" s="7">
        <f>+D2+D3</f>
        <v>100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86B8F-62FF-8845-87B2-DF24420BA5CA}">
  <dimension ref="A1:C5"/>
  <sheetViews>
    <sheetView workbookViewId="0">
      <selection sqref="A1:C4"/>
    </sheetView>
  </sheetViews>
  <sheetFormatPr defaultColWidth="10.875" defaultRowHeight="15.6"/>
  <sheetData>
    <row r="1" spans="1:3">
      <c r="A1" s="207" t="s">
        <v>332</v>
      </c>
      <c r="B1" s="207"/>
      <c r="C1" s="207"/>
    </row>
    <row r="2" spans="1:3">
      <c r="A2" s="1" t="s">
        <v>333</v>
      </c>
      <c r="C2">
        <v>97</v>
      </c>
    </row>
    <row r="3" spans="1:3">
      <c r="A3" s="1" t="s">
        <v>334</v>
      </c>
      <c r="C3">
        <v>3</v>
      </c>
    </row>
    <row r="4" spans="1:3">
      <c r="A4" s="1" t="s">
        <v>335</v>
      </c>
      <c r="C4">
        <v>0</v>
      </c>
    </row>
    <row r="5" spans="1:3">
      <c r="A5" s="13" t="s">
        <v>69</v>
      </c>
      <c r="B5" s="7"/>
      <c r="C5" s="7">
        <f>+C2+C3+C4</f>
        <v>100</v>
      </c>
    </row>
  </sheetData>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E3907-4D01-0143-8704-104C4CEC0D36}">
  <dimension ref="A1:C6"/>
  <sheetViews>
    <sheetView workbookViewId="0">
      <selection sqref="A1:C5"/>
    </sheetView>
  </sheetViews>
  <sheetFormatPr defaultColWidth="10.875" defaultRowHeight="15.6"/>
  <sheetData>
    <row r="1" spans="1:3">
      <c r="A1" s="207" t="s">
        <v>336</v>
      </c>
      <c r="B1" s="207"/>
      <c r="C1" s="207"/>
    </row>
    <row r="2" spans="1:3">
      <c r="A2" s="1" t="s">
        <v>337</v>
      </c>
      <c r="C2">
        <v>5</v>
      </c>
    </row>
    <row r="3" spans="1:3">
      <c r="A3" s="1" t="s">
        <v>338</v>
      </c>
      <c r="C3">
        <v>55</v>
      </c>
    </row>
    <row r="4" spans="1:3">
      <c r="A4" s="1" t="s">
        <v>339</v>
      </c>
      <c r="C4">
        <v>35</v>
      </c>
    </row>
    <row r="5" spans="1:3">
      <c r="A5" s="1" t="s">
        <v>340</v>
      </c>
      <c r="C5">
        <v>5</v>
      </c>
    </row>
    <row r="6" spans="1:3">
      <c r="A6" s="13" t="s">
        <v>341</v>
      </c>
      <c r="B6" s="7"/>
      <c r="C6" s="7">
        <f>SUM(C2:C5)</f>
        <v>100</v>
      </c>
    </row>
  </sheetData>
  <mergeCells count="1">
    <mergeCell ref="A1:C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3629A-B3A7-1B4C-A55A-AB919AD7FBE8}">
  <dimension ref="A1:D5"/>
  <sheetViews>
    <sheetView workbookViewId="0">
      <selection activeCell="F23" sqref="F23"/>
    </sheetView>
  </sheetViews>
  <sheetFormatPr defaultColWidth="10.875" defaultRowHeight="15.6"/>
  <sheetData>
    <row r="1" spans="1:4">
      <c r="A1" s="207" t="s">
        <v>342</v>
      </c>
      <c r="B1" s="207"/>
      <c r="C1" s="207"/>
      <c r="D1" s="207"/>
    </row>
    <row r="2" spans="1:4">
      <c r="A2" s="1" t="s">
        <v>343</v>
      </c>
      <c r="D2">
        <v>95</v>
      </c>
    </row>
    <row r="3" spans="1:4">
      <c r="A3" s="1" t="s">
        <v>344</v>
      </c>
      <c r="D3">
        <v>5</v>
      </c>
    </row>
    <row r="4" spans="1:4">
      <c r="A4" s="1" t="s">
        <v>345</v>
      </c>
      <c r="D4">
        <v>0</v>
      </c>
    </row>
    <row r="5" spans="1:4">
      <c r="A5" s="7" t="s">
        <v>69</v>
      </c>
      <c r="B5" s="7"/>
      <c r="C5" s="7"/>
      <c r="D5" s="7">
        <f>+D2+D3</f>
        <v>100</v>
      </c>
    </row>
  </sheetData>
  <mergeCells count="1">
    <mergeCell ref="A1:D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CCF8A-E0E8-6342-9266-010C19309219}">
  <dimension ref="A4:D33"/>
  <sheetViews>
    <sheetView topLeftCell="A23" workbookViewId="0">
      <selection activeCell="C13" sqref="C13"/>
    </sheetView>
  </sheetViews>
  <sheetFormatPr defaultColWidth="10.875" defaultRowHeight="15.6"/>
  <sheetData>
    <row r="4" spans="1:1">
      <c r="A4" s="1" t="s">
        <v>250</v>
      </c>
    </row>
    <row r="5" spans="1:1">
      <c r="A5" s="1" t="s">
        <v>302</v>
      </c>
    </row>
    <row r="6" spans="1:1">
      <c r="A6" s="1" t="s">
        <v>303</v>
      </c>
    </row>
    <row r="25" spans="1:4">
      <c r="A25" s="208" t="s">
        <v>346</v>
      </c>
      <c r="B25" s="208"/>
      <c r="C25" s="208"/>
      <c r="D25" s="208"/>
    </row>
    <row r="26" spans="1:4" ht="77.099999999999994" customHeight="1">
      <c r="A26" s="209" t="s">
        <v>347</v>
      </c>
      <c r="B26" s="209"/>
      <c r="C26" s="209"/>
      <c r="D26" s="209"/>
    </row>
    <row r="27" spans="1:4">
      <c r="A27" s="10"/>
      <c r="B27" t="s">
        <v>324</v>
      </c>
      <c r="D27">
        <v>80</v>
      </c>
    </row>
    <row r="28" spans="1:4">
      <c r="A28" s="10"/>
      <c r="B28" t="s">
        <v>325</v>
      </c>
      <c r="D28">
        <v>20</v>
      </c>
    </row>
    <row r="29" spans="1:4">
      <c r="A29" s="10"/>
      <c r="B29" t="s">
        <v>69</v>
      </c>
      <c r="D29">
        <f>+D27+D28</f>
        <v>100</v>
      </c>
    </row>
    <row r="30" spans="1:4" ht="59.1" customHeight="1">
      <c r="A30" s="209" t="s">
        <v>348</v>
      </c>
      <c r="B30" s="209"/>
      <c r="C30" s="209"/>
      <c r="D30" s="209"/>
    </row>
    <row r="31" spans="1:4">
      <c r="A31" s="1"/>
      <c r="B31" t="s">
        <v>349</v>
      </c>
      <c r="D31">
        <v>50</v>
      </c>
    </row>
    <row r="32" spans="1:4">
      <c r="A32" s="1"/>
      <c r="B32" t="s">
        <v>350</v>
      </c>
      <c r="D32">
        <v>30</v>
      </c>
    </row>
    <row r="33" spans="1:4">
      <c r="A33" s="13"/>
      <c r="B33" s="7" t="s">
        <v>69</v>
      </c>
      <c r="C33" s="7"/>
      <c r="D33" s="7">
        <f>+D31+D32</f>
        <v>80</v>
      </c>
    </row>
  </sheetData>
  <mergeCells count="3">
    <mergeCell ref="A25:D25"/>
    <mergeCell ref="A26:D26"/>
    <mergeCell ref="A30:D30"/>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E762E-9F6C-4016-98A5-1FC461D53B0B}">
  <dimension ref="A1:I33"/>
  <sheetViews>
    <sheetView zoomScaleNormal="100" workbookViewId="0">
      <selection activeCell="A7" sqref="A7:B7"/>
    </sheetView>
  </sheetViews>
  <sheetFormatPr defaultColWidth="11" defaultRowHeight="37.5" customHeight="1"/>
  <cols>
    <col min="1" max="1" width="15.125" style="78" customWidth="1"/>
    <col min="2" max="2" width="79.625" style="78" customWidth="1"/>
    <col min="3" max="16384" width="11" style="78"/>
  </cols>
  <sheetData>
    <row r="1" spans="1:2" ht="23.25" customHeight="1">
      <c r="A1" s="76" t="s">
        <v>351</v>
      </c>
      <c r="B1" s="77"/>
    </row>
    <row r="2" spans="1:2" ht="16.5" customHeight="1">
      <c r="A2" s="77"/>
      <c r="B2" s="77"/>
    </row>
    <row r="3" spans="1:2" ht="97.15" customHeight="1">
      <c r="A3" s="165" t="s">
        <v>352</v>
      </c>
      <c r="B3" s="165"/>
    </row>
    <row r="4" spans="1:2" ht="66.599999999999994" customHeight="1">
      <c r="A4" s="165" t="s">
        <v>353</v>
      </c>
      <c r="B4" s="165"/>
    </row>
    <row r="5" spans="1:2" ht="28.5" customHeight="1">
      <c r="A5" s="165" t="s">
        <v>354</v>
      </c>
      <c r="B5" s="165"/>
    </row>
    <row r="6" spans="1:2" ht="87" customHeight="1">
      <c r="A6" s="165" t="s">
        <v>355</v>
      </c>
      <c r="B6" s="165"/>
    </row>
    <row r="7" spans="1:2" ht="90.75" customHeight="1">
      <c r="A7" s="165" t="s">
        <v>356</v>
      </c>
      <c r="B7" s="165"/>
    </row>
    <row r="8" spans="1:2" ht="85.5" customHeight="1">
      <c r="A8" s="165" t="s">
        <v>357</v>
      </c>
      <c r="B8" s="165"/>
    </row>
    <row r="9" spans="1:2" ht="72" customHeight="1">
      <c r="A9" s="165" t="s">
        <v>358</v>
      </c>
      <c r="B9" s="165"/>
    </row>
    <row r="10" spans="1:2" ht="80.25" customHeight="1">
      <c r="A10" s="165" t="s">
        <v>359</v>
      </c>
      <c r="B10" s="165"/>
    </row>
    <row r="11" spans="1:2" ht="42" customHeight="1">
      <c r="A11" s="165" t="s">
        <v>360</v>
      </c>
      <c r="B11" s="165"/>
    </row>
    <row r="12" spans="1:2" ht="42" customHeight="1">
      <c r="A12" s="165" t="s">
        <v>361</v>
      </c>
      <c r="B12" s="165"/>
    </row>
    <row r="13" spans="1:2" ht="23.25" customHeight="1">
      <c r="A13" s="165" t="s">
        <v>362</v>
      </c>
      <c r="B13" s="165"/>
    </row>
    <row r="14" spans="1:2" ht="30.6" customHeight="1">
      <c r="A14" s="165" t="s">
        <v>363</v>
      </c>
      <c r="B14" s="165"/>
    </row>
    <row r="15" spans="1:2" ht="21.75" customHeight="1">
      <c r="A15" s="165" t="s">
        <v>364</v>
      </c>
      <c r="B15" s="165"/>
    </row>
    <row r="16" spans="1:2" ht="21.75" customHeight="1">
      <c r="A16" s="165" t="s">
        <v>365</v>
      </c>
      <c r="B16" s="165"/>
    </row>
    <row r="17" spans="1:9" ht="42" customHeight="1">
      <c r="A17" s="165" t="s">
        <v>366</v>
      </c>
      <c r="B17" s="165"/>
    </row>
    <row r="18" spans="1:9" ht="42" customHeight="1">
      <c r="A18" s="165" t="s">
        <v>367</v>
      </c>
      <c r="B18" s="165"/>
    </row>
    <row r="19" spans="1:9" ht="34.5" customHeight="1">
      <c r="A19" s="165" t="s">
        <v>368</v>
      </c>
      <c r="B19" s="165"/>
    </row>
    <row r="20" spans="1:9" ht="26.25" customHeight="1">
      <c r="A20" s="165" t="s">
        <v>369</v>
      </c>
      <c r="B20" s="165"/>
    </row>
    <row r="21" spans="1:9" ht="24.75" customHeight="1">
      <c r="A21" s="165" t="s">
        <v>370</v>
      </c>
      <c r="B21" s="165"/>
    </row>
    <row r="22" spans="1:9" ht="51" customHeight="1">
      <c r="A22" s="165" t="s">
        <v>371</v>
      </c>
      <c r="B22" s="165"/>
      <c r="I22" s="130"/>
    </row>
    <row r="23" spans="1:9" ht="51" customHeight="1">
      <c r="A23" s="165" t="s">
        <v>372</v>
      </c>
      <c r="B23" s="165"/>
      <c r="E23" s="130"/>
      <c r="F23" s="130"/>
      <c r="G23" s="130"/>
      <c r="H23" s="130"/>
      <c r="I23" s="130"/>
    </row>
    <row r="24" spans="1:9" ht="51" customHeight="1">
      <c r="A24" s="165" t="s">
        <v>373</v>
      </c>
      <c r="B24" s="165"/>
      <c r="E24" s="130"/>
      <c r="F24" s="130"/>
      <c r="G24" s="130"/>
      <c r="H24" s="130"/>
      <c r="I24" s="130"/>
    </row>
    <row r="25" spans="1:9" ht="42" customHeight="1">
      <c r="A25" s="165" t="s">
        <v>374</v>
      </c>
      <c r="B25" s="165"/>
      <c r="E25" s="130"/>
      <c r="F25" s="130"/>
      <c r="G25" s="130"/>
      <c r="H25" s="130"/>
      <c r="I25" s="130"/>
    </row>
    <row r="26" spans="1:9" ht="48" customHeight="1">
      <c r="A26" s="165" t="s">
        <v>375</v>
      </c>
      <c r="B26" s="165"/>
    </row>
    <row r="27" spans="1:9" ht="42" customHeight="1">
      <c r="A27" s="165" t="s">
        <v>376</v>
      </c>
      <c r="B27" s="165"/>
    </row>
    <row r="28" spans="1:9" ht="37.5" customHeight="1">
      <c r="A28" s="165" t="s">
        <v>377</v>
      </c>
      <c r="B28" s="165"/>
    </row>
    <row r="29" spans="1:9" ht="37.5" customHeight="1">
      <c r="A29" s="83" t="s">
        <v>378</v>
      </c>
      <c r="B29" s="79"/>
    </row>
    <row r="30" spans="1:9" ht="37.5" customHeight="1">
      <c r="A30" s="83" t="s">
        <v>379</v>
      </c>
      <c r="B30" s="79"/>
    </row>
    <row r="33" spans="1:1" ht="37.5" customHeight="1">
      <c r="A33"/>
    </row>
  </sheetData>
  <mergeCells count="26">
    <mergeCell ref="A22:B22"/>
    <mergeCell ref="A14:B14"/>
    <mergeCell ref="A23:B23"/>
    <mergeCell ref="A16:B16"/>
    <mergeCell ref="A4:B4"/>
    <mergeCell ref="A5:B5"/>
    <mergeCell ref="A6:B6"/>
    <mergeCell ref="A7:B7"/>
    <mergeCell ref="A8:B8"/>
    <mergeCell ref="A9:B9"/>
    <mergeCell ref="A3:B3"/>
    <mergeCell ref="A25:B25"/>
    <mergeCell ref="A26:B26"/>
    <mergeCell ref="A27:B27"/>
    <mergeCell ref="A28:B28"/>
    <mergeCell ref="A17:B17"/>
    <mergeCell ref="A18:B18"/>
    <mergeCell ref="A19:B19"/>
    <mergeCell ref="A20:B20"/>
    <mergeCell ref="A21:B21"/>
    <mergeCell ref="A24:B24"/>
    <mergeCell ref="A10:B10"/>
    <mergeCell ref="A11:B11"/>
    <mergeCell ref="A12:B12"/>
    <mergeCell ref="A13:B13"/>
    <mergeCell ref="A15:B15"/>
  </mergeCells>
  <pageMargins left="0.7" right="0.7" top="0.75" bottom="0.75" header="0.3" footer="0.3"/>
  <pageSetup scale="95"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Laura Patricia Cárdenas Villanueva</cp:lastModifiedBy>
  <cp:revision/>
  <dcterms:created xsi:type="dcterms:W3CDTF">2023-01-16T14:21:47Z</dcterms:created>
  <dcterms:modified xsi:type="dcterms:W3CDTF">2023-08-09T14:49:36Z</dcterms:modified>
  <cp:category/>
  <cp:contentStatus/>
</cp:coreProperties>
</file>