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i unidad\0.temporales\"/>
    </mc:Choice>
  </mc:AlternateContent>
  <xr:revisionPtr revIDLastSave="0" documentId="13_ncr:1_{0629731D-4068-4E62-B50D-71472618DAF7}" xr6:coauthVersionLast="47" xr6:coauthVersionMax="47" xr10:uidLastSave="{00000000-0000-0000-0000-000000000000}"/>
  <bookViews>
    <workbookView xWindow="-108" yWindow="-108" windowWidth="20376" windowHeight="12216" activeTab="6" xr2:uid="{89F7110C-B8A8-41A9-B700-216F152A6D4D}"/>
  </bookViews>
  <sheets>
    <sheet name="1_Morfologia" sheetId="1" r:id="rId1"/>
    <sheet name="CN" sheetId="3" state="hidden" r:id="rId2"/>
    <sheet name="2.cl-usosuelo" sheetId="5" r:id="rId3"/>
    <sheet name="3.cl-Tconce" sheetId="6" r:id="rId4"/>
    <sheet name="4.HEC-HMS" sheetId="7" r:id="rId5"/>
    <sheet name="5_cl caudalestr50" sheetId="8" r:id="rId6"/>
    <sheet name="GOD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1" l="1"/>
  <c r="G17" i="11"/>
  <c r="G16" i="11"/>
  <c r="G15" i="11"/>
  <c r="G14" i="11"/>
  <c r="G13" i="11"/>
  <c r="L18" i="11"/>
  <c r="K18" i="11"/>
  <c r="L12" i="11"/>
  <c r="F18" i="11"/>
  <c r="J7" i="11"/>
  <c r="J8" i="11"/>
  <c r="J9" i="11"/>
  <c r="J10" i="11"/>
  <c r="J6" i="11"/>
  <c r="F14" i="11"/>
  <c r="F15" i="11"/>
  <c r="F16" i="11"/>
  <c r="F17" i="11"/>
  <c r="F13" i="11"/>
  <c r="R16" i="5"/>
  <c r="R15" i="5"/>
  <c r="R14" i="5"/>
  <c r="R13" i="5"/>
  <c r="R12" i="5"/>
  <c r="R11" i="5"/>
  <c r="O10" i="5"/>
  <c r="M10" i="5"/>
  <c r="K10" i="5"/>
  <c r="I10" i="5"/>
  <c r="G10" i="5"/>
  <c r="E10" i="5"/>
  <c r="K16" i="8"/>
  <c r="K12" i="8"/>
  <c r="K9" i="8"/>
  <c r="K10" i="8"/>
  <c r="J11" i="8"/>
  <c r="J10" i="8"/>
  <c r="J9" i="8"/>
  <c r="J8" i="8"/>
  <c r="J7" i="8"/>
  <c r="J6" i="8"/>
  <c r="L12" i="8"/>
  <c r="K17" i="8" s="1"/>
  <c r="T14" i="5" l="1"/>
  <c r="T15" i="5"/>
  <c r="L16" i="8"/>
  <c r="K18" i="8"/>
  <c r="T21" i="5" l="1"/>
  <c r="T17" i="5"/>
  <c r="U17" i="5" s="1"/>
  <c r="K19" i="8"/>
  <c r="L17" i="8"/>
  <c r="T22" i="5" l="1"/>
  <c r="T23" i="5" s="1"/>
  <c r="T24" i="5" s="1"/>
  <c r="T25" i="5" s="1"/>
  <c r="T26" i="5" s="1"/>
  <c r="T27" i="5" s="1"/>
  <c r="T28" i="5" s="1"/>
  <c r="T29" i="5" s="1"/>
  <c r="T30" i="5" s="1"/>
  <c r="L18" i="8"/>
  <c r="K20" i="8"/>
  <c r="U21" i="5" l="1"/>
  <c r="U22" i="5"/>
  <c r="K21" i="8"/>
  <c r="L19" i="8"/>
  <c r="U23" i="5" l="1"/>
  <c r="K22" i="8"/>
  <c r="L20" i="8"/>
  <c r="U24" i="5" l="1"/>
  <c r="K23" i="8"/>
  <c r="L21" i="8"/>
  <c r="U25" i="5" l="1"/>
  <c r="L22" i="8"/>
  <c r="K24" i="8"/>
  <c r="U26" i="5" l="1"/>
  <c r="K25" i="8"/>
  <c r="L23" i="8"/>
  <c r="U27" i="5" l="1"/>
  <c r="L25" i="8"/>
  <c r="L24" i="8"/>
  <c r="U28" i="5" l="1"/>
  <c r="L25" i="6"/>
  <c r="L12" i="6"/>
  <c r="U30" i="5" l="1"/>
  <c r="U29" i="5"/>
  <c r="K12" i="6"/>
  <c r="J28" i="3"/>
  <c r="P8" i="3"/>
  <c r="H11" i="3"/>
  <c r="P7" i="3"/>
  <c r="P6" i="3"/>
  <c r="P5" i="3"/>
  <c r="P4" i="3"/>
  <c r="N8" i="3"/>
  <c r="N7" i="3"/>
  <c r="N6" i="3"/>
  <c r="N4" i="3"/>
  <c r="L8" i="3"/>
  <c r="L7" i="3"/>
  <c r="L6" i="3"/>
  <c r="L5" i="3"/>
  <c r="L4" i="3"/>
  <c r="J8" i="3"/>
  <c r="J7" i="3"/>
  <c r="J6" i="3"/>
  <c r="J4" i="3"/>
  <c r="H9" i="3"/>
  <c r="H5" i="3"/>
  <c r="H6" i="3"/>
  <c r="H7" i="3"/>
  <c r="H4" i="3"/>
  <c r="O10" i="3"/>
  <c r="P11" i="3" s="1"/>
  <c r="M10" i="3"/>
  <c r="N11" i="3" s="1"/>
  <c r="K10" i="3"/>
  <c r="L11" i="3" s="1"/>
  <c r="I10" i="3"/>
  <c r="J11" i="3" s="1"/>
  <c r="G10" i="3"/>
  <c r="E10" i="3"/>
  <c r="F11" i="3" s="1"/>
  <c r="F5" i="3"/>
  <c r="F6" i="3"/>
  <c r="F7" i="3"/>
  <c r="F8" i="3"/>
  <c r="F4" i="3"/>
  <c r="E5" i="3"/>
  <c r="G5" i="3"/>
  <c r="K5" i="3"/>
  <c r="O5" i="3"/>
  <c r="E6" i="3"/>
  <c r="G6" i="3"/>
  <c r="I6" i="3"/>
  <c r="K6" i="3"/>
  <c r="M6" i="3"/>
  <c r="O6" i="3"/>
  <c r="E7" i="3"/>
  <c r="G7" i="3"/>
  <c r="I7" i="3"/>
  <c r="K7" i="3"/>
  <c r="M7" i="3"/>
  <c r="O7" i="3"/>
  <c r="E8" i="3"/>
  <c r="I8" i="3"/>
  <c r="K8" i="3"/>
  <c r="M8" i="3"/>
  <c r="O8" i="3"/>
  <c r="G9" i="3"/>
  <c r="G4" i="3"/>
  <c r="I4" i="3"/>
  <c r="K4" i="3"/>
  <c r="M4" i="3"/>
  <c r="O4" i="3"/>
  <c r="E4" i="3"/>
  <c r="K17" i="6" l="1"/>
  <c r="K18" i="6" s="1"/>
  <c r="E19" i="1"/>
  <c r="F19" i="1"/>
  <c r="G19" i="1"/>
  <c r="H19" i="1"/>
  <c r="I19" i="1"/>
  <c r="D19" i="1"/>
  <c r="F25" i="1"/>
  <c r="F24" i="1"/>
  <c r="F23" i="1"/>
  <c r="F22" i="1"/>
  <c r="F26" i="1" s="1"/>
  <c r="E20" i="1"/>
  <c r="E25" i="1" s="1"/>
  <c r="F20" i="1"/>
  <c r="G20" i="1"/>
  <c r="G24" i="1" s="1"/>
  <c r="H20" i="1"/>
  <c r="H24" i="1" s="1"/>
  <c r="I20" i="1"/>
  <c r="I24" i="1" s="1"/>
  <c r="D20" i="1"/>
  <c r="D22" i="1" s="1"/>
  <c r="G14" i="1"/>
  <c r="D14" i="1"/>
  <c r="E11" i="1"/>
  <c r="F11" i="1"/>
  <c r="G11" i="1"/>
  <c r="H11" i="1"/>
  <c r="I11" i="1"/>
  <c r="D11" i="1"/>
  <c r="E7" i="1"/>
  <c r="F7" i="1"/>
  <c r="G7" i="1"/>
  <c r="H7" i="1"/>
  <c r="I7" i="1"/>
  <c r="D7" i="1"/>
  <c r="E6" i="1"/>
  <c r="E14" i="1" s="1"/>
  <c r="F6" i="1"/>
  <c r="F14" i="1" s="1"/>
  <c r="G6" i="1"/>
  <c r="H6" i="1"/>
  <c r="H14" i="1" s="1"/>
  <c r="I6" i="1"/>
  <c r="I14" i="1" s="1"/>
  <c r="D6" i="1"/>
  <c r="L16" i="6" l="1"/>
  <c r="K19" i="6"/>
  <c r="L17" i="6"/>
  <c r="E22" i="1"/>
  <c r="E26" i="1" s="1"/>
  <c r="D23" i="1"/>
  <c r="E23" i="1"/>
  <c r="E24" i="1"/>
  <c r="D25" i="1"/>
  <c r="I23" i="1"/>
  <c r="I25" i="1"/>
  <c r="H23" i="1"/>
  <c r="H25" i="1"/>
  <c r="G23" i="1"/>
  <c r="G25" i="1"/>
  <c r="D24" i="1"/>
  <c r="D26" i="1" s="1"/>
  <c r="I22" i="1"/>
  <c r="H22" i="1"/>
  <c r="G22" i="1"/>
  <c r="K20" i="6" l="1"/>
  <c r="L18" i="6"/>
  <c r="H26" i="1"/>
  <c r="I26" i="1"/>
  <c r="G26" i="1"/>
  <c r="K21" i="6" l="1"/>
  <c r="L19" i="6"/>
  <c r="K22" i="6" l="1"/>
  <c r="L20" i="6"/>
  <c r="K23" i="6" l="1"/>
  <c r="L21" i="6"/>
  <c r="K24" i="6" l="1"/>
  <c r="L22" i="6"/>
  <c r="K25" i="6" l="1"/>
  <c r="L24" i="6" s="1"/>
  <c r="L23" i="6"/>
  <c r="K10" i="11" l="1"/>
  <c r="K12" i="11" s="1"/>
  <c r="J11" i="11"/>
  <c r="K9" i="11"/>
  <c r="K16" i="11" l="1"/>
  <c r="K17" i="11" s="1"/>
  <c r="L16" i="11" l="1"/>
  <c r="L17" i="11" l="1"/>
</calcChain>
</file>

<file path=xl/sharedStrings.xml><?xml version="1.0" encoding="utf-8"?>
<sst xmlns="http://schemas.openxmlformats.org/spreadsheetml/2006/main" count="388" uniqueCount="126">
  <si>
    <t>Rio Neusa</t>
  </si>
  <si>
    <t>Q. La Hoya</t>
  </si>
  <si>
    <t>Q.Borrachero</t>
  </si>
  <si>
    <t>Rio Frio</t>
  </si>
  <si>
    <t>Q Clavel</t>
  </si>
  <si>
    <t>Q. Arteza</t>
  </si>
  <si>
    <t>Unidades</t>
  </si>
  <si>
    <t>Km</t>
  </si>
  <si>
    <t>Km2</t>
  </si>
  <si>
    <t>Longitud</t>
  </si>
  <si>
    <t>Area de Drenaje</t>
  </si>
  <si>
    <t>km</t>
  </si>
  <si>
    <t>Ancho</t>
  </si>
  <si>
    <t>Kw</t>
  </si>
  <si>
    <t>A</t>
  </si>
  <si>
    <t>L</t>
  </si>
  <si>
    <t>P</t>
  </si>
  <si>
    <t>w</t>
  </si>
  <si>
    <t>Kc</t>
  </si>
  <si>
    <t>-</t>
  </si>
  <si>
    <t>Forma</t>
  </si>
  <si>
    <t>Oval-oblonga</t>
  </si>
  <si>
    <t>Casi redonda a oval - Redonda</t>
  </si>
  <si>
    <t>Clase</t>
  </si>
  <si>
    <t>Kc2</t>
  </si>
  <si>
    <t>Kc1</t>
  </si>
  <si>
    <t xml:space="preserve">Volumen de agua </t>
  </si>
  <si>
    <t>Kf</t>
  </si>
  <si>
    <t>Factor de Forma</t>
  </si>
  <si>
    <t>Alargada</t>
  </si>
  <si>
    <t>Cuadrada</t>
  </si>
  <si>
    <t>Achatada</t>
  </si>
  <si>
    <t>forma</t>
  </si>
  <si>
    <t>Torencialidad</t>
  </si>
  <si>
    <t>Baja</t>
  </si>
  <si>
    <t>Media</t>
  </si>
  <si>
    <t>Alta</t>
  </si>
  <si>
    <t>Ia</t>
  </si>
  <si>
    <t>Cuenca alargada</t>
  </si>
  <si>
    <t xml:space="preserve">Cuenca achatada </t>
  </si>
  <si>
    <t xml:space="preserve">Cota Entrada </t>
  </si>
  <si>
    <t>Cota Salida}</t>
  </si>
  <si>
    <t>msnm</t>
  </si>
  <si>
    <t>m/m</t>
  </si>
  <si>
    <t>Tipo de Relieve</t>
  </si>
  <si>
    <t xml:space="preserve">Medianamente Accidentado </t>
  </si>
  <si>
    <t>sueve</t>
  </si>
  <si>
    <t>Accidentado</t>
  </si>
  <si>
    <t>Sm</t>
  </si>
  <si>
    <t>Pendiente Media</t>
  </si>
  <si>
    <t>Suave</t>
  </si>
  <si>
    <t>Fuertemente Accidentado</t>
  </si>
  <si>
    <t xml:space="preserve">Muy Fuertemente Accidentado </t>
  </si>
  <si>
    <t>Tc Kirpich</t>
  </si>
  <si>
    <t>h</t>
  </si>
  <si>
    <t>Tc Giandotti</t>
  </si>
  <si>
    <t>Tc Temez</t>
  </si>
  <si>
    <t>min</t>
  </si>
  <si>
    <t>Tc Passini</t>
  </si>
  <si>
    <t>m,</t>
  </si>
  <si>
    <t>Diferencia de Alturas</t>
  </si>
  <si>
    <t>Pastos Manejados</t>
  </si>
  <si>
    <t xml:space="preserve">Cultivos Permanente </t>
  </si>
  <si>
    <t>Arbustos y Matorrales</t>
  </si>
  <si>
    <t>Bosques Intervenidos</t>
  </si>
  <si>
    <t>Bosques Naturales</t>
  </si>
  <si>
    <t>Uso del suelo</t>
  </si>
  <si>
    <t>m2</t>
  </si>
  <si>
    <t>Ecuacion</t>
  </si>
  <si>
    <t>Perímetro</t>
  </si>
  <si>
    <t>Índice  compacidad</t>
  </si>
  <si>
    <t>concentración de agua media</t>
  </si>
  <si>
    <t>concentración de agua Alta</t>
  </si>
  <si>
    <t xml:space="preserve">Índice alargamiento </t>
  </si>
  <si>
    <t xml:space="preserve">Característica </t>
  </si>
  <si>
    <t>Absorción a  precipitaciones</t>
  </si>
  <si>
    <t>Tiempo de concentración</t>
  </si>
  <si>
    <t>Prefijo</t>
  </si>
  <si>
    <t>Unid.</t>
  </si>
  <si>
    <t>NC</t>
  </si>
  <si>
    <t xml:space="preserve">Cultivos semiPermanente </t>
  </si>
  <si>
    <t>Area</t>
  </si>
  <si>
    <t>CN x Area</t>
  </si>
  <si>
    <t>Total CN</t>
  </si>
  <si>
    <t>AREA TOTAL</t>
  </si>
  <si>
    <t>Cuenca</t>
  </si>
  <si>
    <t>%</t>
  </si>
  <si>
    <t xml:space="preserve">Cultivos SEMI Permanente </t>
  </si>
  <si>
    <t>Ronda de Rio + Cauce</t>
  </si>
  <si>
    <t xml:space="preserve">CLASIFICACION </t>
  </si>
  <si>
    <t>Puntaje</t>
  </si>
  <si>
    <t xml:space="preserve">Desde </t>
  </si>
  <si>
    <t>Hasta</t>
  </si>
  <si>
    <t>clasificacion</t>
  </si>
  <si>
    <t>Resultados Modelo HEC-HMS - Cuenca Rio Frio</t>
  </si>
  <si>
    <t>tr 10</t>
  </si>
  <si>
    <t>tr 3</t>
  </si>
  <si>
    <t xml:space="preserve">tr 5 </t>
  </si>
  <si>
    <t>tr 25</t>
  </si>
  <si>
    <t xml:space="preserve">tr 50 </t>
  </si>
  <si>
    <t>tr 100</t>
  </si>
  <si>
    <t>unidad</t>
  </si>
  <si>
    <t>caudal pico de descarga</t>
  </si>
  <si>
    <t>Parámetro</t>
  </si>
  <si>
    <t>Volumen de precipitación</t>
  </si>
  <si>
    <t>volumen de perdida</t>
  </si>
  <si>
    <t>Volumen de escorrentía directa</t>
  </si>
  <si>
    <t>m3/s</t>
  </si>
  <si>
    <t>m3</t>
  </si>
  <si>
    <t>Resultados Modelo HEC-HMS - Cuenca Rio Neusa</t>
  </si>
  <si>
    <t>Resultados Modelo HEC-HMS - Cuenca Q. La Hoya</t>
  </si>
  <si>
    <t>Resultados Modelo HEC-HMS - Cuenca Q. La Clavel</t>
  </si>
  <si>
    <t>Resultados Modelo HEC-HMS - Cuenca Q. Borachero</t>
  </si>
  <si>
    <t>Resultados Modelo HEC-HMS - Cuenca Q. Arteza</t>
  </si>
  <si>
    <t xml:space="preserve">volumen Precipitacion directa </t>
  </si>
  <si>
    <t>UN</t>
  </si>
  <si>
    <t>ITEM</t>
  </si>
  <si>
    <t>TOTAL 1 + 2 +3 + 6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</si>
  <si>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
(Precipoitacion efectiva)</t>
    </r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</si>
  <si>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
 (Usos del suelo)</t>
    </r>
  </si>
  <si>
    <r>
      <rPr>
        <b/>
        <sz val="11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family val="2"/>
        <scheme val="minor"/>
      </rPr>
      <t xml:space="preserve">
(T Centracion )</t>
    </r>
  </si>
  <si>
    <t>G*O*D</t>
  </si>
  <si>
    <t>VULNERABILIDAD</t>
  </si>
  <si>
    <t>Vulnerabilidad</t>
  </si>
  <si>
    <t xml:space="preserve">Baja </t>
  </si>
  <si>
    <t>Moderada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</si>
</sst>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3" borderId="0" xfId="0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0" fillId="3" borderId="0" xfId="0" applyFill="1"/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ill="1"/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4" fontId="0" fillId="0" borderId="0" xfId="1" applyFont="1" applyFill="1" applyAlignment="1">
      <alignment vertical="center"/>
    </xf>
    <xf numFmtId="2" fontId="0" fillId="0" borderId="0" xfId="2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2" fontId="0" fillId="0" borderId="2" xfId="0" applyNumberForma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92393</xdr:colOff>
      <xdr:row>6</xdr:row>
      <xdr:rowOff>30480</xdr:rowOff>
    </xdr:from>
    <xdr:to>
      <xdr:col>9</xdr:col>
      <xdr:colOff>724001</xdr:colOff>
      <xdr:row>6</xdr:row>
      <xdr:rowOff>426783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438812-7B50-B705-7C1A-C3F5405C1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6873" y="1127760"/>
          <a:ext cx="631608" cy="396303"/>
        </a:xfrm>
        <a:prstGeom prst="rect">
          <a:avLst/>
        </a:prstGeom>
      </xdr:spPr>
    </xdr:pic>
    <xdr:clientData/>
  </xdr:twoCellAnchor>
  <xdr:twoCellAnchor editAs="oneCell">
    <xdr:from>
      <xdr:col>9</xdr:col>
      <xdr:colOff>182880</xdr:colOff>
      <xdr:row>10</xdr:row>
      <xdr:rowOff>37794</xdr:rowOff>
    </xdr:from>
    <xdr:to>
      <xdr:col>9</xdr:col>
      <xdr:colOff>594410</xdr:colOff>
      <xdr:row>10</xdr:row>
      <xdr:rowOff>350557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EA7D31-F163-20EA-F6BD-128B7DE6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7360" y="2506674"/>
          <a:ext cx="411530" cy="312763"/>
        </a:xfrm>
        <a:prstGeom prst="rect">
          <a:avLst/>
        </a:prstGeom>
      </xdr:spPr>
    </xdr:pic>
    <xdr:clientData/>
  </xdr:twoCellAnchor>
  <xdr:twoCellAnchor editAs="oneCell">
    <xdr:from>
      <xdr:col>9</xdr:col>
      <xdr:colOff>155051</xdr:colOff>
      <xdr:row>13</xdr:row>
      <xdr:rowOff>60960</xdr:rowOff>
    </xdr:from>
    <xdr:to>
      <xdr:col>9</xdr:col>
      <xdr:colOff>602027</xdr:colOff>
      <xdr:row>13</xdr:row>
      <xdr:rowOff>350550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10015A-01C8-6275-07CC-9DEA7136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29531" y="3276600"/>
          <a:ext cx="446976" cy="289590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</xdr:colOff>
      <xdr:row>21</xdr:row>
      <xdr:rowOff>57370</xdr:rowOff>
    </xdr:from>
    <xdr:to>
      <xdr:col>9</xdr:col>
      <xdr:colOff>960120</xdr:colOff>
      <xdr:row>21</xdr:row>
      <xdr:rowOff>357188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3A86146-B82F-7C3A-132E-3FECA6ADB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33460" y="5467570"/>
          <a:ext cx="944880" cy="299818"/>
        </a:xfrm>
        <a:prstGeom prst="rect">
          <a:avLst/>
        </a:prstGeom>
      </xdr:spPr>
    </xdr:pic>
    <xdr:clientData/>
  </xdr:twoCellAnchor>
  <xdr:twoCellAnchor editAs="oneCell">
    <xdr:from>
      <xdr:col>9</xdr:col>
      <xdr:colOff>60960</xdr:colOff>
      <xdr:row>23</xdr:row>
      <xdr:rowOff>31902</xdr:rowOff>
    </xdr:from>
    <xdr:to>
      <xdr:col>9</xdr:col>
      <xdr:colOff>905760</xdr:colOff>
      <xdr:row>23</xdr:row>
      <xdr:rowOff>342900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23A90E0-D404-5543-13BA-6C6931649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64880" y="6188862"/>
          <a:ext cx="844800" cy="310998"/>
        </a:xfrm>
        <a:prstGeom prst="rect">
          <a:avLst/>
        </a:prstGeom>
      </xdr:spPr>
    </xdr:pic>
    <xdr:clientData/>
  </xdr:twoCellAnchor>
  <xdr:twoCellAnchor editAs="oneCell">
    <xdr:from>
      <xdr:col>9</xdr:col>
      <xdr:colOff>22861</xdr:colOff>
      <xdr:row>22</xdr:row>
      <xdr:rowOff>30481</xdr:rowOff>
    </xdr:from>
    <xdr:to>
      <xdr:col>9</xdr:col>
      <xdr:colOff>937261</xdr:colOff>
      <xdr:row>22</xdr:row>
      <xdr:rowOff>350779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A20F9AA-1A30-3AC4-0B7B-98DF05B52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26781" y="5806441"/>
          <a:ext cx="914400" cy="320298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</xdr:colOff>
      <xdr:row>24</xdr:row>
      <xdr:rowOff>49617</xdr:rowOff>
    </xdr:from>
    <xdr:to>
      <xdr:col>9</xdr:col>
      <xdr:colOff>945053</xdr:colOff>
      <xdr:row>24</xdr:row>
      <xdr:rowOff>396307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1D65877-1AAC-2779-04BD-DC27DB8D0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549640" y="6572337"/>
          <a:ext cx="899333" cy="346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93B69-2840-4384-B31A-26766D6CB437}">
  <dimension ref="A2:L26"/>
  <sheetViews>
    <sheetView zoomScaleNormal="100" workbookViewId="0">
      <selection activeCell="G7" sqref="G7"/>
    </sheetView>
  </sheetViews>
  <sheetFormatPr baseColWidth="10" defaultRowHeight="14.4" x14ac:dyDescent="0.3"/>
  <cols>
    <col min="1" max="1" width="6.33203125" style="64" bestFit="1" customWidth="1"/>
    <col min="2" max="2" width="16.44140625" style="63" bestFit="1" customWidth="1"/>
    <col min="3" max="3" width="8.5546875" style="63" bestFit="1" customWidth="1"/>
    <col min="4" max="5" width="15.109375" style="63" bestFit="1" customWidth="1"/>
    <col min="6" max="6" width="15.44140625" style="63" bestFit="1" customWidth="1"/>
    <col min="7" max="7" width="16.44140625" style="63" customWidth="1"/>
    <col min="8" max="8" width="15.109375" style="63" bestFit="1" customWidth="1"/>
    <col min="9" max="9" width="15.44140625" style="63" bestFit="1" customWidth="1"/>
    <col min="10" max="10" width="14.5546875" style="63" customWidth="1"/>
    <col min="11" max="11" width="11.5546875" style="63"/>
    <col min="12" max="12" width="12.77734375" style="63" bestFit="1" customWidth="1"/>
    <col min="13" max="16384" width="11.5546875" style="63"/>
  </cols>
  <sheetData>
    <row r="2" spans="1:12" x14ac:dyDescent="0.3">
      <c r="A2" s="61" t="s">
        <v>77</v>
      </c>
      <c r="B2" s="62" t="s">
        <v>74</v>
      </c>
      <c r="C2" s="62" t="s">
        <v>78</v>
      </c>
      <c r="D2" s="61" t="s">
        <v>0</v>
      </c>
      <c r="E2" s="61" t="s">
        <v>3</v>
      </c>
      <c r="F2" s="61" t="s">
        <v>1</v>
      </c>
      <c r="G2" s="61" t="s">
        <v>4</v>
      </c>
      <c r="H2" s="61" t="s">
        <v>2</v>
      </c>
      <c r="I2" s="61" t="s">
        <v>5</v>
      </c>
      <c r="J2" s="61" t="s">
        <v>68</v>
      </c>
    </row>
    <row r="3" spans="1:12" x14ac:dyDescent="0.3">
      <c r="A3" s="64" t="s">
        <v>14</v>
      </c>
      <c r="B3" s="65" t="s">
        <v>10</v>
      </c>
      <c r="C3" s="64" t="s">
        <v>8</v>
      </c>
      <c r="D3" s="66">
        <v>2.85</v>
      </c>
      <c r="E3" s="66">
        <v>1.77</v>
      </c>
      <c r="F3" s="66">
        <v>1.51</v>
      </c>
      <c r="G3" s="66">
        <v>1.62</v>
      </c>
      <c r="H3" s="66">
        <v>0.66</v>
      </c>
      <c r="I3" s="66">
        <v>1.32</v>
      </c>
    </row>
    <row r="4" spans="1:12" x14ac:dyDescent="0.3">
      <c r="A4" s="64" t="s">
        <v>15</v>
      </c>
      <c r="B4" s="65" t="s">
        <v>9</v>
      </c>
      <c r="C4" s="64" t="s">
        <v>11</v>
      </c>
      <c r="D4" s="66">
        <v>1.77</v>
      </c>
      <c r="E4" s="66">
        <v>2.4</v>
      </c>
      <c r="F4" s="66">
        <v>1.22</v>
      </c>
      <c r="G4" s="66">
        <v>0.62</v>
      </c>
      <c r="H4" s="66">
        <v>1.21</v>
      </c>
      <c r="I4" s="66">
        <v>1.82</v>
      </c>
    </row>
    <row r="5" spans="1:12" x14ac:dyDescent="0.3">
      <c r="A5" s="64" t="s">
        <v>16</v>
      </c>
      <c r="B5" s="65" t="s">
        <v>69</v>
      </c>
      <c r="C5" s="64" t="s">
        <v>7</v>
      </c>
      <c r="D5" s="66">
        <v>7.65</v>
      </c>
      <c r="E5" s="66">
        <v>6</v>
      </c>
      <c r="F5" s="66">
        <v>5.47</v>
      </c>
      <c r="G5" s="66">
        <v>4.8099999999999996</v>
      </c>
      <c r="H5" s="66">
        <v>3.41</v>
      </c>
      <c r="I5" s="66">
        <v>5</v>
      </c>
    </row>
    <row r="6" spans="1:12" x14ac:dyDescent="0.3">
      <c r="A6" s="64" t="s">
        <v>17</v>
      </c>
      <c r="B6" s="65" t="s">
        <v>12</v>
      </c>
      <c r="C6" s="64" t="s">
        <v>13</v>
      </c>
      <c r="D6" s="66">
        <f>+D3/D4</f>
        <v>1.6101694915254237</v>
      </c>
      <c r="E6" s="66">
        <f t="shared" ref="E6:I6" si="0">+E3/E4</f>
        <v>0.73750000000000004</v>
      </c>
      <c r="F6" s="66">
        <f t="shared" si="0"/>
        <v>1.2377049180327868</v>
      </c>
      <c r="G6" s="66">
        <f t="shared" si="0"/>
        <v>2.612903225806452</v>
      </c>
      <c r="H6" s="66">
        <f t="shared" si="0"/>
        <v>0.54545454545454553</v>
      </c>
      <c r="I6" s="66">
        <f t="shared" si="0"/>
        <v>0.72527472527472525</v>
      </c>
    </row>
    <row r="7" spans="1:12" ht="36" customHeight="1" x14ac:dyDescent="0.3">
      <c r="A7" s="64" t="s">
        <v>18</v>
      </c>
      <c r="B7" s="65" t="s">
        <v>70</v>
      </c>
      <c r="C7" s="64" t="s">
        <v>19</v>
      </c>
      <c r="D7" s="66">
        <f>+D5/(2*PI()*(D3/PI())^0.5)</f>
        <v>1.278303779966403</v>
      </c>
      <c r="E7" s="66">
        <f t="shared" ref="E7:I7" si="1">+E5/(2*PI()*(E3/PI())^0.5)</f>
        <v>1.2722125785427236</v>
      </c>
      <c r="F7" s="66">
        <f t="shared" si="1"/>
        <v>1.2557232074629441</v>
      </c>
      <c r="G7" s="66">
        <f t="shared" si="1"/>
        <v>1.066062427072717</v>
      </c>
      <c r="H7" s="66">
        <f t="shared" si="1"/>
        <v>1.1840702764280313</v>
      </c>
      <c r="I7" s="66">
        <f t="shared" si="1"/>
        <v>1.2276600027326843</v>
      </c>
    </row>
    <row r="8" spans="1:12" ht="28.8" x14ac:dyDescent="0.3">
      <c r="A8" s="64" t="s">
        <v>19</v>
      </c>
      <c r="B8" s="65" t="s">
        <v>20</v>
      </c>
      <c r="C8" s="64" t="s">
        <v>19</v>
      </c>
      <c r="D8" s="67" t="s">
        <v>21</v>
      </c>
      <c r="E8" s="67" t="s">
        <v>21</v>
      </c>
      <c r="F8" s="67" t="s">
        <v>21</v>
      </c>
      <c r="G8" s="67" t="s">
        <v>22</v>
      </c>
      <c r="H8" s="67" t="s">
        <v>22</v>
      </c>
      <c r="I8" s="67" t="s">
        <v>22</v>
      </c>
    </row>
    <row r="9" spans="1:12" x14ac:dyDescent="0.3">
      <c r="A9" s="64" t="s">
        <v>19</v>
      </c>
      <c r="B9" s="65" t="s">
        <v>23</v>
      </c>
      <c r="C9" s="64" t="s">
        <v>19</v>
      </c>
      <c r="D9" s="64" t="s">
        <v>24</v>
      </c>
      <c r="E9" s="64" t="s">
        <v>24</v>
      </c>
      <c r="F9" s="64" t="s">
        <v>24</v>
      </c>
      <c r="G9" s="64" t="s">
        <v>25</v>
      </c>
      <c r="H9" s="64" t="s">
        <v>25</v>
      </c>
      <c r="I9" s="64" t="s">
        <v>25</v>
      </c>
    </row>
    <row r="10" spans="1:12" ht="28.8" x14ac:dyDescent="0.3">
      <c r="A10" s="64" t="s">
        <v>19</v>
      </c>
      <c r="B10" s="68" t="s">
        <v>26</v>
      </c>
      <c r="C10" s="64" t="s">
        <v>19</v>
      </c>
      <c r="D10" s="67" t="s">
        <v>71</v>
      </c>
      <c r="E10" s="67" t="s">
        <v>71</v>
      </c>
      <c r="F10" s="67" t="s">
        <v>71</v>
      </c>
      <c r="G10" s="67" t="s">
        <v>72</v>
      </c>
      <c r="H10" s="67" t="s">
        <v>72</v>
      </c>
      <c r="I10" s="67" t="s">
        <v>72</v>
      </c>
    </row>
    <row r="11" spans="1:12" ht="30" customHeight="1" x14ac:dyDescent="0.3">
      <c r="A11" s="64" t="s">
        <v>27</v>
      </c>
      <c r="B11" s="65" t="s">
        <v>28</v>
      </c>
      <c r="C11" s="64" t="s">
        <v>19</v>
      </c>
      <c r="D11" s="66">
        <f>+D3/(D4^2)</f>
        <v>0.90970027769797945</v>
      </c>
      <c r="E11" s="66">
        <f t="shared" ref="E11:I11" si="2">+E3/(E4^2)</f>
        <v>0.30729166666666669</v>
      </c>
      <c r="F11" s="66">
        <f t="shared" si="2"/>
        <v>1.014512227895727</v>
      </c>
      <c r="G11" s="66">
        <f t="shared" si="2"/>
        <v>4.2143600416233093</v>
      </c>
      <c r="H11" s="66">
        <f t="shared" si="2"/>
        <v>0.45078888054094668</v>
      </c>
      <c r="I11" s="66">
        <f t="shared" si="2"/>
        <v>0.39850259630479412</v>
      </c>
    </row>
    <row r="12" spans="1:12" x14ac:dyDescent="0.3">
      <c r="A12" s="64" t="s">
        <v>19</v>
      </c>
      <c r="B12" s="65" t="s">
        <v>32</v>
      </c>
      <c r="C12" s="64" t="s">
        <v>19</v>
      </c>
      <c r="D12" s="64" t="s">
        <v>29</v>
      </c>
      <c r="E12" s="64" t="s">
        <v>29</v>
      </c>
      <c r="F12" s="64" t="s">
        <v>30</v>
      </c>
      <c r="G12" s="64" t="s">
        <v>31</v>
      </c>
      <c r="H12" s="64" t="s">
        <v>29</v>
      </c>
      <c r="I12" s="64" t="s">
        <v>29</v>
      </c>
    </row>
    <row r="13" spans="1:12" x14ac:dyDescent="0.3">
      <c r="A13" s="64" t="s">
        <v>19</v>
      </c>
      <c r="B13" s="65" t="s">
        <v>33</v>
      </c>
      <c r="C13" s="64" t="s">
        <v>19</v>
      </c>
      <c r="D13" s="64" t="s">
        <v>34</v>
      </c>
      <c r="E13" s="64" t="s">
        <v>34</v>
      </c>
      <c r="F13" s="64" t="s">
        <v>35</v>
      </c>
      <c r="G13" s="64" t="s">
        <v>36</v>
      </c>
      <c r="H13" s="64" t="s">
        <v>34</v>
      </c>
      <c r="I13" s="64" t="s">
        <v>34</v>
      </c>
    </row>
    <row r="14" spans="1:12" ht="28.8" x14ac:dyDescent="0.3">
      <c r="A14" s="64" t="s">
        <v>37</v>
      </c>
      <c r="B14" s="65" t="s">
        <v>73</v>
      </c>
      <c r="C14" s="64" t="s">
        <v>19</v>
      </c>
      <c r="D14" s="66">
        <f>+D4/D6</f>
        <v>1.0992631578947369</v>
      </c>
      <c r="E14" s="66">
        <f t="shared" ref="E14:I14" si="3">+E4/E6</f>
        <v>3.254237288135593</v>
      </c>
      <c r="F14" s="66">
        <f t="shared" si="3"/>
        <v>0.98569536423841064</v>
      </c>
      <c r="G14" s="66">
        <f t="shared" si="3"/>
        <v>0.23728395061728391</v>
      </c>
      <c r="H14" s="66">
        <f t="shared" si="3"/>
        <v>2.2183333333333328</v>
      </c>
      <c r="I14" s="66">
        <f t="shared" si="3"/>
        <v>2.5093939393939397</v>
      </c>
    </row>
    <row r="15" spans="1:12" x14ac:dyDescent="0.3">
      <c r="A15" s="64" t="s">
        <v>19</v>
      </c>
      <c r="B15" s="65" t="s">
        <v>74</v>
      </c>
      <c r="C15" s="64" t="s">
        <v>19</v>
      </c>
      <c r="D15" s="64" t="s">
        <v>38</v>
      </c>
      <c r="E15" s="64" t="s">
        <v>38</v>
      </c>
      <c r="F15" s="64" t="s">
        <v>39</v>
      </c>
      <c r="G15" s="64" t="s">
        <v>39</v>
      </c>
      <c r="H15" s="64" t="s">
        <v>38</v>
      </c>
      <c r="I15" s="64" t="s">
        <v>38</v>
      </c>
    </row>
    <row r="16" spans="1:12" ht="28.8" x14ac:dyDescent="0.3">
      <c r="A16" s="64" t="s">
        <v>19</v>
      </c>
      <c r="B16" s="68" t="s">
        <v>75</v>
      </c>
      <c r="C16" s="64" t="s">
        <v>19</v>
      </c>
      <c r="D16" s="64" t="s">
        <v>35</v>
      </c>
      <c r="E16" s="64" t="s">
        <v>36</v>
      </c>
      <c r="F16" s="64" t="s">
        <v>34</v>
      </c>
      <c r="G16" s="64" t="s">
        <v>34</v>
      </c>
      <c r="H16" s="64" t="s">
        <v>36</v>
      </c>
      <c r="I16" s="64" t="s">
        <v>36</v>
      </c>
      <c r="L16" s="69"/>
    </row>
    <row r="17" spans="1:10" x14ac:dyDescent="0.3">
      <c r="A17" s="64" t="s">
        <v>19</v>
      </c>
      <c r="B17" s="65" t="s">
        <v>40</v>
      </c>
      <c r="C17" s="64" t="s">
        <v>42</v>
      </c>
      <c r="D17" s="64">
        <v>2931</v>
      </c>
      <c r="E17" s="64">
        <v>3198</v>
      </c>
      <c r="F17" s="64">
        <v>3267</v>
      </c>
      <c r="G17" s="64">
        <v>3065</v>
      </c>
      <c r="H17" s="64">
        <v>3156</v>
      </c>
      <c r="I17" s="64">
        <v>3124</v>
      </c>
    </row>
    <row r="18" spans="1:10" x14ac:dyDescent="0.3">
      <c r="A18" s="64" t="s">
        <v>19</v>
      </c>
      <c r="B18" s="65" t="s">
        <v>41</v>
      </c>
      <c r="C18" s="64" t="s">
        <v>42</v>
      </c>
      <c r="D18" s="64">
        <v>2773</v>
      </c>
      <c r="E18" s="64">
        <v>3065</v>
      </c>
      <c r="F18" s="64">
        <v>3067</v>
      </c>
      <c r="G18" s="64">
        <v>2962</v>
      </c>
      <c r="H18" s="64">
        <v>2972</v>
      </c>
      <c r="I18" s="64">
        <v>2785</v>
      </c>
    </row>
    <row r="19" spans="1:10" ht="28.8" x14ac:dyDescent="0.3">
      <c r="A19" s="64" t="s">
        <v>19</v>
      </c>
      <c r="B19" s="65" t="s">
        <v>60</v>
      </c>
      <c r="C19" s="64" t="s">
        <v>59</v>
      </c>
      <c r="D19" s="64">
        <f>+D17-D18</f>
        <v>158</v>
      </c>
      <c r="E19" s="64">
        <f t="shared" ref="E19:I19" si="4">+E17-E18</f>
        <v>133</v>
      </c>
      <c r="F19" s="64">
        <f t="shared" si="4"/>
        <v>200</v>
      </c>
      <c r="G19" s="64">
        <f t="shared" si="4"/>
        <v>103</v>
      </c>
      <c r="H19" s="64">
        <f t="shared" si="4"/>
        <v>184</v>
      </c>
      <c r="I19" s="64">
        <f t="shared" si="4"/>
        <v>339</v>
      </c>
    </row>
    <row r="20" spans="1:10" x14ac:dyDescent="0.3">
      <c r="A20" s="64" t="s">
        <v>48</v>
      </c>
      <c r="B20" s="65" t="s">
        <v>49</v>
      </c>
      <c r="C20" s="64" t="s">
        <v>43</v>
      </c>
      <c r="D20" s="70">
        <f>+((D17-D18)*(D4*1000))/(D3*1000000)</f>
        <v>9.8126315789473686E-2</v>
      </c>
      <c r="E20" s="70">
        <f t="shared" ref="E20:I20" si="5">+((E17-E18)*(E4*1000))/(E3*1000000)</f>
        <v>0.18033898305084745</v>
      </c>
      <c r="F20" s="70">
        <f t="shared" si="5"/>
        <v>0.16158940397350993</v>
      </c>
      <c r="G20" s="70">
        <f t="shared" si="5"/>
        <v>3.9419753086419755E-2</v>
      </c>
      <c r="H20" s="70">
        <f t="shared" si="5"/>
        <v>0.33733333333333332</v>
      </c>
      <c r="I20" s="70">
        <f t="shared" si="5"/>
        <v>0.46740909090909089</v>
      </c>
    </row>
    <row r="21" spans="1:10" ht="28.8" x14ac:dyDescent="0.3">
      <c r="A21" s="64" t="s">
        <v>19</v>
      </c>
      <c r="B21" s="65" t="s">
        <v>44</v>
      </c>
      <c r="C21" s="64" t="s">
        <v>19</v>
      </c>
      <c r="D21" s="67" t="s">
        <v>45</v>
      </c>
      <c r="E21" s="64" t="s">
        <v>46</v>
      </c>
      <c r="F21" s="64" t="s">
        <v>47</v>
      </c>
      <c r="G21" s="64" t="s">
        <v>50</v>
      </c>
      <c r="H21" s="67" t="s">
        <v>51</v>
      </c>
      <c r="I21" s="67" t="s">
        <v>52</v>
      </c>
    </row>
    <row r="22" spans="1:10" ht="28.8" customHeight="1" x14ac:dyDescent="0.3">
      <c r="A22" s="64" t="s">
        <v>19</v>
      </c>
      <c r="B22" s="65" t="s">
        <v>53</v>
      </c>
      <c r="C22" s="64" t="s">
        <v>54</v>
      </c>
      <c r="D22" s="66">
        <f>0.066*((D4*1000)/(SQRT(D20)))^0.77</f>
        <v>51.126485019985644</v>
      </c>
      <c r="E22" s="66">
        <f t="shared" ref="E22:I22" si="6">0.066*((E4*1000)/(SQRT(E20)))^0.77</f>
        <v>51.134273426007226</v>
      </c>
      <c r="F22" s="66">
        <f t="shared" si="6"/>
        <v>31.681230899201452</v>
      </c>
      <c r="G22" s="66">
        <f t="shared" si="6"/>
        <v>32.38438732244483</v>
      </c>
      <c r="H22" s="66">
        <f t="shared" si="6"/>
        <v>23.71296478976182</v>
      </c>
      <c r="I22" s="66">
        <f t="shared" si="6"/>
        <v>28.639504484865292</v>
      </c>
    </row>
    <row r="23" spans="1:10" ht="30" customHeight="1" x14ac:dyDescent="0.3">
      <c r="A23" s="64" t="s">
        <v>19</v>
      </c>
      <c r="B23" s="65" t="s">
        <v>55</v>
      </c>
      <c r="C23" s="64" t="s">
        <v>57</v>
      </c>
      <c r="D23" s="71">
        <f>+(4*SQRT(D3)+(1.5*D4))/(25.3*SQRT(D20*D4))</f>
        <v>0.89225116349437539</v>
      </c>
      <c r="E23" s="71">
        <f t="shared" ref="E23:I23" si="7">+(4*SQRT(E3)+(1.5*E4))/(25.3*SQRT(E20*E4))</f>
        <v>0.53601188607285311</v>
      </c>
      <c r="F23" s="71">
        <f t="shared" si="7"/>
        <v>0.60047268104500762</v>
      </c>
      <c r="G23" s="71">
        <f t="shared" si="7"/>
        <v>1.522325382281299</v>
      </c>
      <c r="H23" s="71">
        <f t="shared" si="7"/>
        <v>0.31333119332503895</v>
      </c>
      <c r="I23" s="71">
        <f t="shared" si="7"/>
        <v>0.31393618740493989</v>
      </c>
    </row>
    <row r="24" spans="1:10" ht="28.8" customHeight="1" x14ac:dyDescent="0.3">
      <c r="A24" s="64" t="s">
        <v>19</v>
      </c>
      <c r="B24" s="65" t="s">
        <v>56</v>
      </c>
      <c r="C24" s="64" t="s">
        <v>54</v>
      </c>
      <c r="D24" s="71">
        <f>0.3*(D4/(D20*100)^0.25)^0.76</f>
        <v>0.30001411889050461</v>
      </c>
      <c r="E24" s="71">
        <f t="shared" ref="E24:I24" si="8">0.3*(E4/(E20*100)^0.25)^0.76</f>
        <v>0.33684086296637566</v>
      </c>
      <c r="F24" s="71">
        <f t="shared" si="8"/>
        <v>0.20566305325549547</v>
      </c>
      <c r="G24" s="71">
        <f t="shared" si="8"/>
        <v>0.16075085732425168</v>
      </c>
      <c r="H24" s="71">
        <f t="shared" si="8"/>
        <v>0.17770795826709543</v>
      </c>
      <c r="I24" s="71">
        <f t="shared" si="8"/>
        <v>0.22778915845503647</v>
      </c>
    </row>
    <row r="25" spans="1:10" ht="31.8" customHeight="1" x14ac:dyDescent="0.3">
      <c r="A25" s="64" t="s">
        <v>19</v>
      </c>
      <c r="B25" s="65" t="s">
        <v>58</v>
      </c>
      <c r="C25" s="64" t="s">
        <v>54</v>
      </c>
      <c r="D25" s="71">
        <f>0.108*((D3*D4)^(1/3))/SQRT(D20)</f>
        <v>0.59129433423658528</v>
      </c>
      <c r="E25" s="71">
        <f t="shared" ref="E25:I25" si="9">0.108*((E3*E4)^(1/3))/SQRT(E20)</f>
        <v>0.41188292036791946</v>
      </c>
      <c r="F25" s="71">
        <f t="shared" si="9"/>
        <v>0.32935397445051723</v>
      </c>
      <c r="G25" s="71">
        <f t="shared" si="9"/>
        <v>0.54475644072799179</v>
      </c>
      <c r="H25" s="71">
        <f t="shared" si="9"/>
        <v>0.17251911775711418</v>
      </c>
      <c r="I25" s="71">
        <f t="shared" si="9"/>
        <v>0.21157139571361813</v>
      </c>
    </row>
    <row r="26" spans="1:10" ht="28.8" x14ac:dyDescent="0.3">
      <c r="A26" s="72" t="s">
        <v>19</v>
      </c>
      <c r="B26" s="73" t="s">
        <v>76</v>
      </c>
      <c r="C26" s="74"/>
      <c r="D26" s="75">
        <f>+AVERAGE(D22:D25)</f>
        <v>13.227511159151778</v>
      </c>
      <c r="E26" s="75">
        <f t="shared" ref="E26:I26" si="10">+AVERAGE(E22:E25)</f>
        <v>13.104752273853595</v>
      </c>
      <c r="F26" s="75">
        <f t="shared" si="10"/>
        <v>8.2041801519881172</v>
      </c>
      <c r="G26" s="75">
        <f t="shared" si="10"/>
        <v>8.6530550006945948</v>
      </c>
      <c r="H26" s="75">
        <f t="shared" si="10"/>
        <v>6.0941307647777672</v>
      </c>
      <c r="I26" s="75">
        <f t="shared" si="10"/>
        <v>7.3482003066097219</v>
      </c>
      <c r="J26" s="74"/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BEC6A-DAFA-4059-9CF2-85306D58A68F}">
  <dimension ref="B2:W28"/>
  <sheetViews>
    <sheetView zoomScale="85" zoomScaleNormal="85" workbookViewId="0">
      <selection activeCell="C21" sqref="C21"/>
    </sheetView>
  </sheetViews>
  <sheetFormatPr baseColWidth="10" defaultRowHeight="14.4" x14ac:dyDescent="0.3"/>
  <cols>
    <col min="2" max="2" width="22.109375" bestFit="1" customWidth="1"/>
    <col min="3" max="3" width="8.33203125" bestFit="1" customWidth="1"/>
    <col min="4" max="4" width="5.109375" style="40" customWidth="1"/>
    <col min="5" max="5" width="5.6640625" style="40" customWidth="1"/>
    <col min="6" max="6" width="8.6640625" style="40" bestFit="1" customWidth="1"/>
    <col min="7" max="7" width="8" style="40" customWidth="1"/>
    <col min="8" max="8" width="8.6640625" style="40" bestFit="1" customWidth="1"/>
    <col min="9" max="9" width="5.44140625" style="40" customWidth="1"/>
    <col min="10" max="10" width="8.6640625" style="40" bestFit="1" customWidth="1"/>
    <col min="11" max="11" width="5.44140625" style="40" customWidth="1"/>
    <col min="12" max="12" width="9" style="40" customWidth="1"/>
    <col min="13" max="13" width="5.6640625" style="40" customWidth="1"/>
    <col min="14" max="14" width="9.77734375" style="40" customWidth="1"/>
    <col min="15" max="15" width="6.21875" customWidth="1"/>
    <col min="16" max="16" width="9.21875" customWidth="1"/>
  </cols>
  <sheetData>
    <row r="2" spans="2:23" x14ac:dyDescent="0.3">
      <c r="B2" s="57" t="s">
        <v>66</v>
      </c>
      <c r="C2" s="57" t="s">
        <v>6</v>
      </c>
      <c r="D2" s="56" t="s">
        <v>79</v>
      </c>
      <c r="E2" s="56" t="s">
        <v>0</v>
      </c>
      <c r="F2" s="56"/>
      <c r="G2" s="56" t="s">
        <v>3</v>
      </c>
      <c r="H2" s="56"/>
      <c r="I2" s="56" t="s">
        <v>1</v>
      </c>
      <c r="J2" s="56"/>
      <c r="K2" s="56" t="s">
        <v>4</v>
      </c>
      <c r="L2" s="56"/>
      <c r="M2" s="56" t="s">
        <v>2</v>
      </c>
      <c r="N2" s="56"/>
      <c r="O2" s="57" t="s">
        <v>5</v>
      </c>
      <c r="P2" s="57"/>
    </row>
    <row r="3" spans="2:23" ht="15" thickBot="1" x14ac:dyDescent="0.35">
      <c r="B3" s="58"/>
      <c r="C3" s="58"/>
      <c r="D3" s="59"/>
      <c r="E3" s="35" t="s">
        <v>81</v>
      </c>
      <c r="F3" s="35" t="s">
        <v>82</v>
      </c>
      <c r="G3" s="35" t="s">
        <v>81</v>
      </c>
      <c r="H3" s="35" t="s">
        <v>82</v>
      </c>
      <c r="I3" s="35" t="s">
        <v>81</v>
      </c>
      <c r="J3" s="35" t="s">
        <v>82</v>
      </c>
      <c r="K3" s="35" t="s">
        <v>81</v>
      </c>
      <c r="L3" s="35" t="s">
        <v>82</v>
      </c>
      <c r="M3" s="35" t="s">
        <v>81</v>
      </c>
      <c r="N3" s="35" t="s">
        <v>82</v>
      </c>
      <c r="O3" s="15" t="s">
        <v>81</v>
      </c>
      <c r="P3" s="15" t="s">
        <v>82</v>
      </c>
    </row>
    <row r="4" spans="2:23" x14ac:dyDescent="0.3">
      <c r="B4" s="10" t="s">
        <v>61</v>
      </c>
      <c r="C4" s="10" t="s">
        <v>8</v>
      </c>
      <c r="D4" s="36">
        <v>69</v>
      </c>
      <c r="E4" s="37">
        <f>+R4/1000000</f>
        <v>1.6130150000000001</v>
      </c>
      <c r="F4" s="37">
        <f>+E4*D4</f>
        <v>111.29803500000001</v>
      </c>
      <c r="G4" s="37">
        <f>+S4/1000000</f>
        <v>0.96448900000000004</v>
      </c>
      <c r="H4" s="37">
        <f>+G4*$D4</f>
        <v>66.549740999999997</v>
      </c>
      <c r="I4" s="37">
        <f>+T4/1000000</f>
        <v>0.41970000000000002</v>
      </c>
      <c r="J4" s="37">
        <f>+I4*D4</f>
        <v>28.959300000000002</v>
      </c>
      <c r="K4" s="37">
        <f>+U4/1000000</f>
        <v>0.39868700000000001</v>
      </c>
      <c r="L4" s="37">
        <f>+K4*D4</f>
        <v>27.509403000000002</v>
      </c>
      <c r="M4" s="37">
        <f>+V4/1000000</f>
        <v>0.384349</v>
      </c>
      <c r="N4" s="37">
        <f>+M4*D4</f>
        <v>26.520081000000001</v>
      </c>
      <c r="O4" s="14">
        <f t="shared" ref="O4" si="0">+W4/1000000</f>
        <v>0.55300400000000005</v>
      </c>
      <c r="P4" s="14">
        <f>+O4*D4</f>
        <v>38.157276000000003</v>
      </c>
      <c r="R4" s="12">
        <v>1613015</v>
      </c>
      <c r="S4" s="12">
        <v>964489</v>
      </c>
      <c r="T4" s="12">
        <v>419700</v>
      </c>
      <c r="U4" s="10">
        <v>398687</v>
      </c>
      <c r="V4" s="10">
        <v>384349</v>
      </c>
      <c r="W4" s="10">
        <v>553004</v>
      </c>
    </row>
    <row r="5" spans="2:23" x14ac:dyDescent="0.3">
      <c r="B5" s="10" t="s">
        <v>62</v>
      </c>
      <c r="C5" s="10" t="s">
        <v>8</v>
      </c>
      <c r="D5" s="36">
        <v>73</v>
      </c>
      <c r="E5" s="37">
        <f>+R5/1000000</f>
        <v>0.35644100000000001</v>
      </c>
      <c r="F5" s="37">
        <f t="shared" ref="F5:F8" si="1">+E5*D5</f>
        <v>26.020192999999999</v>
      </c>
      <c r="G5" s="37">
        <f>+S5/1000000</f>
        <v>0.34217700000000001</v>
      </c>
      <c r="H5" s="37">
        <f t="shared" ref="H5:H9" si="2">+G5*$D5</f>
        <v>24.978921</v>
      </c>
      <c r="I5" s="37" t="s">
        <v>19</v>
      </c>
      <c r="J5" s="37" t="s">
        <v>19</v>
      </c>
      <c r="K5" s="37">
        <f>+U5/1000000</f>
        <v>2.2307E-2</v>
      </c>
      <c r="L5" s="37">
        <f>+K5*D5</f>
        <v>1.6284110000000001</v>
      </c>
      <c r="M5" s="37" t="s">
        <v>19</v>
      </c>
      <c r="N5" s="37" t="s">
        <v>19</v>
      </c>
      <c r="O5" s="14">
        <f>+W5/1000000</f>
        <v>3.0321000000000001E-2</v>
      </c>
      <c r="P5" s="14">
        <f>+O5*D5</f>
        <v>2.2134330000000002</v>
      </c>
      <c r="R5" s="10">
        <v>356441</v>
      </c>
      <c r="S5" s="10">
        <v>342177</v>
      </c>
      <c r="T5" s="4"/>
      <c r="U5" s="10">
        <v>22307</v>
      </c>
      <c r="W5" s="10">
        <v>30321</v>
      </c>
    </row>
    <row r="6" spans="2:23" x14ac:dyDescent="0.3">
      <c r="B6" s="10" t="s">
        <v>63</v>
      </c>
      <c r="C6" s="10" t="s">
        <v>8</v>
      </c>
      <c r="D6" s="36">
        <v>56</v>
      </c>
      <c r="E6" s="37">
        <f>+R6/1000000</f>
        <v>6.0068000000000003E-2</v>
      </c>
      <c r="F6" s="37">
        <f t="shared" si="1"/>
        <v>3.3638080000000001</v>
      </c>
      <c r="G6" s="37">
        <f>+S6/1000000</f>
        <v>3.2329999999999998E-2</v>
      </c>
      <c r="H6" s="37">
        <f t="shared" si="2"/>
        <v>1.8104799999999999</v>
      </c>
      <c r="I6" s="37">
        <f>+T6/1000000</f>
        <v>2.1614000000000001E-2</v>
      </c>
      <c r="J6" s="37">
        <f>+I6*D6</f>
        <v>1.2103840000000001</v>
      </c>
      <c r="K6" s="37">
        <f>+U6/1000000</f>
        <v>1.4363000000000001E-2</v>
      </c>
      <c r="L6" s="37">
        <f>+K6*D6</f>
        <v>0.80432800000000004</v>
      </c>
      <c r="M6" s="37">
        <f>+V6/1000000</f>
        <v>2.1434000000000002E-2</v>
      </c>
      <c r="N6" s="37">
        <f>+M6*D6</f>
        <v>1.200304</v>
      </c>
      <c r="O6" s="14">
        <f>+W6/1000000</f>
        <v>3.2749E-2</v>
      </c>
      <c r="P6" s="14">
        <f>+O6*D6</f>
        <v>1.833944</v>
      </c>
      <c r="R6" s="10">
        <v>60068</v>
      </c>
      <c r="S6" s="10">
        <v>32330</v>
      </c>
      <c r="T6" s="10">
        <v>21614</v>
      </c>
      <c r="U6" s="10">
        <v>14363</v>
      </c>
      <c r="V6" s="10">
        <v>21434</v>
      </c>
      <c r="W6" s="10">
        <v>32749</v>
      </c>
    </row>
    <row r="7" spans="2:23" x14ac:dyDescent="0.3">
      <c r="B7" s="10" t="s">
        <v>64</v>
      </c>
      <c r="C7" s="10" t="s">
        <v>8</v>
      </c>
      <c r="D7" s="36">
        <v>66</v>
      </c>
      <c r="E7" s="37">
        <f>+R7/1000000</f>
        <v>0.34943000000000002</v>
      </c>
      <c r="F7" s="37">
        <f t="shared" si="1"/>
        <v>23.062380000000001</v>
      </c>
      <c r="G7" s="37">
        <f>+S7/1000000</f>
        <v>5.5129999999999997E-3</v>
      </c>
      <c r="H7" s="37">
        <f t="shared" si="2"/>
        <v>0.36385799999999996</v>
      </c>
      <c r="I7" s="37">
        <f>+T7/1000000</f>
        <v>0.26499899999999998</v>
      </c>
      <c r="J7" s="37">
        <f>+I7*D7</f>
        <v>17.489933999999998</v>
      </c>
      <c r="K7" s="37">
        <f>+U7/1000000</f>
        <v>0.27184799999999998</v>
      </c>
      <c r="L7" s="37">
        <f>+K7*D7</f>
        <v>17.941967999999999</v>
      </c>
      <c r="M7" s="37">
        <f>+V7/1000000</f>
        <v>0.149344</v>
      </c>
      <c r="N7" s="37">
        <f>+M7*D7</f>
        <v>9.8567040000000006</v>
      </c>
      <c r="O7" s="14">
        <f>+W7/1000000</f>
        <v>0.447432</v>
      </c>
      <c r="P7" s="14">
        <f>+O7*D7</f>
        <v>29.530511999999998</v>
      </c>
      <c r="R7" s="10">
        <v>349430</v>
      </c>
      <c r="S7" s="10">
        <v>5513</v>
      </c>
      <c r="T7" s="10">
        <v>264999</v>
      </c>
      <c r="U7" s="10">
        <v>271848</v>
      </c>
      <c r="V7" s="10">
        <v>149344</v>
      </c>
      <c r="W7" s="10">
        <v>447432</v>
      </c>
    </row>
    <row r="8" spans="2:23" x14ac:dyDescent="0.3">
      <c r="B8" s="10" t="s">
        <v>65</v>
      </c>
      <c r="C8" s="10" t="s">
        <v>8</v>
      </c>
      <c r="D8" s="36">
        <v>55</v>
      </c>
      <c r="E8" s="37">
        <f>+R8/1000000</f>
        <v>0.36780600000000002</v>
      </c>
      <c r="F8" s="37">
        <f t="shared" si="1"/>
        <v>20.229330000000001</v>
      </c>
      <c r="G8" s="37"/>
      <c r="H8" s="37" t="s">
        <v>19</v>
      </c>
      <c r="I8" s="37">
        <f>+T8/1000000</f>
        <v>0.73380599999999996</v>
      </c>
      <c r="J8" s="37">
        <f>+I8*D8</f>
        <v>40.35933</v>
      </c>
      <c r="K8" s="37">
        <f>+U8/1000000</f>
        <v>0.386519</v>
      </c>
      <c r="L8" s="37">
        <f>+K8*D8</f>
        <v>21.258545000000002</v>
      </c>
      <c r="M8" s="37">
        <f>+V8/1000000</f>
        <v>6.6767000000000007E-2</v>
      </c>
      <c r="N8" s="37">
        <f>+M8*D8</f>
        <v>3.6721850000000003</v>
      </c>
      <c r="O8" s="14">
        <f>+W8/1000000</f>
        <v>0.161389</v>
      </c>
      <c r="P8" s="14">
        <f>+O8*D8</f>
        <v>8.8763950000000005</v>
      </c>
      <c r="R8" s="10">
        <v>367806</v>
      </c>
      <c r="S8" s="4"/>
      <c r="T8" s="10">
        <v>733806</v>
      </c>
      <c r="U8" s="10">
        <v>386519</v>
      </c>
      <c r="V8" s="10">
        <v>66767</v>
      </c>
      <c r="W8" s="10">
        <v>161389</v>
      </c>
    </row>
    <row r="9" spans="2:23" x14ac:dyDescent="0.3">
      <c r="B9" s="10" t="s">
        <v>80</v>
      </c>
      <c r="C9" s="10" t="s">
        <v>8</v>
      </c>
      <c r="D9" s="36">
        <v>76</v>
      </c>
      <c r="E9" s="37" t="s">
        <v>19</v>
      </c>
      <c r="F9" s="37" t="s">
        <v>19</v>
      </c>
      <c r="G9" s="37">
        <f>+S9/1000000</f>
        <v>0.26022899999999999</v>
      </c>
      <c r="H9" s="37">
        <f t="shared" si="2"/>
        <v>19.777404000000001</v>
      </c>
      <c r="I9" s="37" t="s">
        <v>19</v>
      </c>
      <c r="J9" s="37" t="s">
        <v>19</v>
      </c>
      <c r="K9" s="37" t="s">
        <v>19</v>
      </c>
      <c r="L9" s="37" t="s">
        <v>19</v>
      </c>
      <c r="M9" s="37" t="s">
        <v>19</v>
      </c>
      <c r="N9" s="37" t="s">
        <v>19</v>
      </c>
      <c r="O9" s="14" t="s">
        <v>19</v>
      </c>
      <c r="P9" s="14" t="s">
        <v>19</v>
      </c>
      <c r="R9" s="4"/>
      <c r="S9" s="10">
        <v>260229</v>
      </c>
      <c r="T9" s="4"/>
    </row>
    <row r="10" spans="2:23" ht="15" thickBot="1" x14ac:dyDescent="0.35">
      <c r="B10" s="13" t="s">
        <v>84</v>
      </c>
      <c r="C10" s="10" t="s">
        <v>8</v>
      </c>
      <c r="D10" s="36" t="s">
        <v>19</v>
      </c>
      <c r="E10" s="37">
        <f>SUM(E4:E9)</f>
        <v>2.7467599999999996</v>
      </c>
      <c r="F10" s="37" t="s">
        <v>19</v>
      </c>
      <c r="G10" s="37">
        <f>SUM(G4:G9)</f>
        <v>1.6047380000000002</v>
      </c>
      <c r="H10" s="37" t="s">
        <v>19</v>
      </c>
      <c r="I10" s="37">
        <f>SUM(I4:I9)</f>
        <v>1.4401189999999999</v>
      </c>
      <c r="J10" s="37" t="s">
        <v>19</v>
      </c>
      <c r="K10" s="37">
        <f>SUM(K4:K9)</f>
        <v>1.0937240000000001</v>
      </c>
      <c r="L10" s="37" t="s">
        <v>19</v>
      </c>
      <c r="M10" s="37">
        <f>SUM(M4:M9)</f>
        <v>0.62189400000000006</v>
      </c>
      <c r="N10" s="37" t="s">
        <v>19</v>
      </c>
      <c r="O10" s="14">
        <f>SUM(O4:O9)</f>
        <v>1.2248950000000001</v>
      </c>
      <c r="P10" t="s">
        <v>19</v>
      </c>
      <c r="R10" s="11">
        <v>89461</v>
      </c>
      <c r="S10" s="11">
        <v>158888</v>
      </c>
      <c r="T10" s="11">
        <v>61257</v>
      </c>
      <c r="U10" s="11">
        <v>24221</v>
      </c>
      <c r="V10" s="11">
        <v>37833</v>
      </c>
      <c r="W10" s="11">
        <v>88145</v>
      </c>
    </row>
    <row r="11" spans="2:23" x14ac:dyDescent="0.3">
      <c r="B11" s="15" t="s">
        <v>83</v>
      </c>
      <c r="C11" s="16" t="s">
        <v>19</v>
      </c>
      <c r="D11" s="38" t="s">
        <v>19</v>
      </c>
      <c r="E11" s="38" t="s">
        <v>19</v>
      </c>
      <c r="F11" s="39">
        <f>+SUM(F4:F9)/E10</f>
        <v>66.978456800011656</v>
      </c>
      <c r="G11" s="38" t="s">
        <v>19</v>
      </c>
      <c r="H11" s="39">
        <f>+SUM(H4:H9)/G10</f>
        <v>70.715845203391439</v>
      </c>
      <c r="I11" s="38" t="s">
        <v>19</v>
      </c>
      <c r="J11" s="39">
        <f>+SUM(J4:J9)/I10</f>
        <v>61.119218620127917</v>
      </c>
      <c r="K11" s="38" t="s">
        <v>19</v>
      </c>
      <c r="L11" s="39">
        <f>+SUM(L4:L9)/K10</f>
        <v>63.217644488006108</v>
      </c>
      <c r="M11" s="38" t="s">
        <v>19</v>
      </c>
      <c r="N11" s="39">
        <f>+SUM(N4:N9)/M10</f>
        <v>66.328464336365997</v>
      </c>
      <c r="O11" s="16" t="s">
        <v>19</v>
      </c>
      <c r="P11" s="17">
        <f>+SUM(P4:P9)/O10</f>
        <v>65.810996044558934</v>
      </c>
    </row>
    <row r="28" spans="7:10" x14ac:dyDescent="0.3">
      <c r="G28" s="40">
        <v>1</v>
      </c>
      <c r="H28" s="40">
        <v>0.5</v>
      </c>
      <c r="I28" s="40">
        <v>0.6</v>
      </c>
      <c r="J28" s="40">
        <f>+I28*H28*G28</f>
        <v>0.3</v>
      </c>
    </row>
  </sheetData>
  <mergeCells count="9">
    <mergeCell ref="I2:J2"/>
    <mergeCell ref="K2:L2"/>
    <mergeCell ref="M2:N2"/>
    <mergeCell ref="O2:P2"/>
    <mergeCell ref="B2:B3"/>
    <mergeCell ref="C2:C3"/>
    <mergeCell ref="D2:D3"/>
    <mergeCell ref="E2:F2"/>
    <mergeCell ref="G2:H2"/>
  </mergeCells>
  <phoneticPr fontId="2" type="noConversion"/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673D8-044E-40E0-85DC-97C2DCBA95D5}">
  <dimension ref="B1:U30"/>
  <sheetViews>
    <sheetView zoomScale="85" zoomScaleNormal="85" workbookViewId="0">
      <selection activeCell="I23" sqref="I23"/>
    </sheetView>
  </sheetViews>
  <sheetFormatPr baseColWidth="10" defaultRowHeight="14.4" x14ac:dyDescent="0.3"/>
  <cols>
    <col min="2" max="2" width="5.21875" bestFit="1" customWidth="1"/>
    <col min="3" max="3" width="18.77734375" customWidth="1"/>
    <col min="4" max="4" width="3.5546875" bestFit="1" customWidth="1"/>
    <col min="5" max="5" width="8.88671875" bestFit="1" customWidth="1"/>
    <col min="6" max="6" width="6" bestFit="1" customWidth="1"/>
    <col min="7" max="7" width="8" bestFit="1" customWidth="1"/>
    <col min="8" max="8" width="6" bestFit="1" customWidth="1"/>
    <col min="9" max="9" width="9.44140625" bestFit="1" customWidth="1"/>
    <col min="10" max="10" width="6" bestFit="1" customWidth="1"/>
    <col min="11" max="11" width="8" bestFit="1" customWidth="1"/>
    <col min="12" max="12" width="6" bestFit="1" customWidth="1"/>
    <col min="13" max="13" width="11.6640625" bestFit="1" customWidth="1"/>
    <col min="14" max="14" width="6" bestFit="1" customWidth="1"/>
    <col min="15" max="15" width="8.44140625" bestFit="1" customWidth="1"/>
    <col min="16" max="16" width="6" bestFit="1" customWidth="1"/>
  </cols>
  <sheetData>
    <row r="1" spans="2:21" ht="15" thickBot="1" x14ac:dyDescent="0.35"/>
    <row r="2" spans="2:21" ht="15" thickBot="1" x14ac:dyDescent="0.35">
      <c r="B2" s="18" t="s">
        <v>116</v>
      </c>
      <c r="C2" s="18" t="s">
        <v>66</v>
      </c>
      <c r="D2" s="18" t="s">
        <v>115</v>
      </c>
      <c r="E2" s="19" t="s">
        <v>0</v>
      </c>
      <c r="F2" s="19" t="s">
        <v>86</v>
      </c>
      <c r="G2" s="19" t="s">
        <v>3</v>
      </c>
      <c r="H2" s="19" t="s">
        <v>86</v>
      </c>
      <c r="I2" s="19" t="s">
        <v>1</v>
      </c>
      <c r="J2" s="19" t="s">
        <v>86</v>
      </c>
      <c r="K2" s="19" t="s">
        <v>4</v>
      </c>
      <c r="L2" s="19" t="s">
        <v>86</v>
      </c>
      <c r="M2" s="19" t="s">
        <v>2</v>
      </c>
      <c r="N2" s="19" t="s">
        <v>86</v>
      </c>
      <c r="O2" s="19" t="s">
        <v>5</v>
      </c>
      <c r="P2" s="19" t="s">
        <v>86</v>
      </c>
    </row>
    <row r="3" spans="2:21" x14ac:dyDescent="0.3">
      <c r="B3">
        <v>1</v>
      </c>
      <c r="C3" s="20" t="s">
        <v>61</v>
      </c>
      <c r="D3" s="20" t="s">
        <v>67</v>
      </c>
      <c r="E3" s="41">
        <v>1.6130150000000001</v>
      </c>
      <c r="F3" s="21">
        <v>56.87</v>
      </c>
      <c r="G3" s="41">
        <v>0.96448900000000004</v>
      </c>
      <c r="H3" s="21">
        <v>54.69</v>
      </c>
      <c r="I3" s="41">
        <v>0.41970000000000002</v>
      </c>
      <c r="J3" s="21">
        <v>27.95</v>
      </c>
      <c r="K3" s="41">
        <v>0.39868700000000001</v>
      </c>
      <c r="L3" s="21">
        <v>35.659999999999997</v>
      </c>
      <c r="M3" s="41">
        <v>0.384349</v>
      </c>
      <c r="N3" s="21">
        <v>58.26</v>
      </c>
      <c r="O3" s="41">
        <v>0.55300400000000005</v>
      </c>
      <c r="P3" s="21">
        <v>42.12</v>
      </c>
    </row>
    <row r="4" spans="2:21" x14ac:dyDescent="0.3">
      <c r="B4">
        <v>2</v>
      </c>
      <c r="C4" s="20" t="s">
        <v>62</v>
      </c>
      <c r="D4" s="20" t="s">
        <v>67</v>
      </c>
      <c r="E4" s="41">
        <v>0.35644100000000001</v>
      </c>
      <c r="F4" s="21">
        <v>12.57</v>
      </c>
      <c r="G4" s="41">
        <v>0.34217700000000001</v>
      </c>
      <c r="H4" s="21">
        <v>19.399999999999999</v>
      </c>
      <c r="I4" s="42"/>
      <c r="J4" s="21">
        <v>0</v>
      </c>
      <c r="K4" s="41">
        <v>2.2307E-2</v>
      </c>
      <c r="L4" s="21">
        <v>2</v>
      </c>
      <c r="M4" s="42"/>
      <c r="N4" s="21">
        <v>0</v>
      </c>
      <c r="O4" s="41">
        <v>3.0321000000000001E-2</v>
      </c>
      <c r="P4" s="21">
        <v>2.31</v>
      </c>
    </row>
    <row r="5" spans="2:21" x14ac:dyDescent="0.3">
      <c r="B5">
        <v>3</v>
      </c>
      <c r="C5" s="20" t="s">
        <v>63</v>
      </c>
      <c r="D5" s="20" t="s">
        <v>67</v>
      </c>
      <c r="E5" s="41">
        <v>6.0068000000000003E-2</v>
      </c>
      <c r="F5" s="21">
        <v>2.12</v>
      </c>
      <c r="G5" s="41">
        <v>3.2329999999999998E-2</v>
      </c>
      <c r="H5" s="21">
        <v>1.83</v>
      </c>
      <c r="I5" s="41">
        <v>2.1614000000000001E-2</v>
      </c>
      <c r="J5" s="21">
        <v>1.44</v>
      </c>
      <c r="K5" s="41">
        <v>1.4363000000000001E-2</v>
      </c>
      <c r="L5" s="21">
        <v>1.28</v>
      </c>
      <c r="M5" s="41">
        <v>2.1434000000000002E-2</v>
      </c>
      <c r="N5" s="21">
        <v>3.25</v>
      </c>
      <c r="O5" s="41">
        <v>3.2749E-2</v>
      </c>
      <c r="P5" s="21">
        <v>2.4900000000000002</v>
      </c>
    </row>
    <row r="6" spans="2:21" x14ac:dyDescent="0.3">
      <c r="B6">
        <v>4</v>
      </c>
      <c r="C6" s="20" t="s">
        <v>64</v>
      </c>
      <c r="D6" s="20" t="s">
        <v>67</v>
      </c>
      <c r="E6" s="41">
        <v>0.34943000000000002</v>
      </c>
      <c r="F6" s="21">
        <v>12.32</v>
      </c>
      <c r="G6" s="41">
        <v>5.5129999999999997E-3</v>
      </c>
      <c r="H6" s="21">
        <v>0.31</v>
      </c>
      <c r="I6" s="41">
        <v>0.26499899999999998</v>
      </c>
      <c r="J6" s="21">
        <v>17.649999999999999</v>
      </c>
      <c r="K6" s="41">
        <v>0.27184799999999998</v>
      </c>
      <c r="L6" s="21">
        <v>24.32</v>
      </c>
      <c r="M6" s="41">
        <v>0.149344</v>
      </c>
      <c r="N6" s="21">
        <v>22.64</v>
      </c>
      <c r="O6" s="41">
        <v>0.447432</v>
      </c>
      <c r="P6" s="21">
        <v>34.08</v>
      </c>
    </row>
    <row r="7" spans="2:21" x14ac:dyDescent="0.3">
      <c r="B7">
        <v>5</v>
      </c>
      <c r="C7" s="20" t="s">
        <v>65</v>
      </c>
      <c r="D7" s="20" t="s">
        <v>67</v>
      </c>
      <c r="E7" s="41">
        <v>0.36780600000000002</v>
      </c>
      <c r="F7" s="21">
        <v>12.97</v>
      </c>
      <c r="G7" s="42"/>
      <c r="H7" s="21">
        <v>0</v>
      </c>
      <c r="I7" s="41">
        <v>0.73380599999999996</v>
      </c>
      <c r="J7" s="21">
        <v>48.88</v>
      </c>
      <c r="K7" s="41">
        <v>0.386519</v>
      </c>
      <c r="L7" s="21">
        <v>34.57</v>
      </c>
      <c r="M7" s="41">
        <v>6.6767000000000007E-2</v>
      </c>
      <c r="N7" s="21">
        <v>10.119999999999999</v>
      </c>
      <c r="O7" s="41">
        <v>0.161389</v>
      </c>
      <c r="P7" s="21">
        <v>12.29</v>
      </c>
    </row>
    <row r="8" spans="2:21" ht="27.6" x14ac:dyDescent="0.3">
      <c r="B8">
        <v>6</v>
      </c>
      <c r="C8" s="20" t="s">
        <v>87</v>
      </c>
      <c r="D8" s="20" t="s">
        <v>67</v>
      </c>
      <c r="E8" s="42"/>
      <c r="F8" s="21">
        <v>0</v>
      </c>
      <c r="G8" s="41">
        <v>0.26022899999999999</v>
      </c>
      <c r="H8" s="21">
        <v>14.76</v>
      </c>
      <c r="I8" s="42"/>
      <c r="J8" s="21">
        <v>0</v>
      </c>
      <c r="K8" s="42"/>
      <c r="L8" s="21">
        <v>0</v>
      </c>
      <c r="M8" s="42"/>
      <c r="N8" s="21">
        <v>0</v>
      </c>
      <c r="O8" s="42"/>
      <c r="P8" s="21">
        <v>0</v>
      </c>
    </row>
    <row r="9" spans="2:21" x14ac:dyDescent="0.3">
      <c r="B9">
        <v>7</v>
      </c>
      <c r="C9" s="20" t="s">
        <v>88</v>
      </c>
      <c r="D9" s="20" t="s">
        <v>67</v>
      </c>
      <c r="E9" s="41">
        <v>8.9460999999999999E-2</v>
      </c>
      <c r="F9" s="21">
        <v>3.15</v>
      </c>
      <c r="G9" s="41">
        <v>0.158888</v>
      </c>
      <c r="H9" s="21">
        <v>9.01</v>
      </c>
      <c r="I9" s="41">
        <v>6.1256999999999999E-2</v>
      </c>
      <c r="J9" s="21">
        <v>4.08</v>
      </c>
      <c r="K9" s="41">
        <v>2.4220999999999999E-2</v>
      </c>
      <c r="L9" s="21">
        <v>2.17</v>
      </c>
      <c r="M9" s="41">
        <v>3.7832999999999999E-2</v>
      </c>
      <c r="N9" s="21">
        <v>5.73</v>
      </c>
      <c r="O9" s="41">
        <v>8.8145000000000001E-2</v>
      </c>
      <c r="P9" s="21">
        <v>6.71</v>
      </c>
    </row>
    <row r="10" spans="2:21" x14ac:dyDescent="0.3">
      <c r="C10" s="20" t="s">
        <v>117</v>
      </c>
      <c r="D10" s="20"/>
      <c r="E10" s="41">
        <f>+E3+E4+E5+E8</f>
        <v>2.0295239999999999</v>
      </c>
      <c r="F10" s="21"/>
      <c r="G10" s="41">
        <f>+G3+G4+G5+G8</f>
        <v>1.5992250000000001</v>
      </c>
      <c r="H10" s="21"/>
      <c r="I10" s="41">
        <f>+I3+I4+I5+I8</f>
        <v>0.44131400000000004</v>
      </c>
      <c r="J10" s="21"/>
      <c r="K10" s="41">
        <f>+K3+K4+K5+K8</f>
        <v>0.43535700000000005</v>
      </c>
      <c r="L10" s="41"/>
      <c r="M10" s="41">
        <f>+M3+M4+M5+M8</f>
        <v>0.405783</v>
      </c>
      <c r="N10" s="21"/>
      <c r="O10" s="41">
        <f>+O3+O4+O5+O8</f>
        <v>0.61607400000000012</v>
      </c>
      <c r="P10" s="21"/>
    </row>
    <row r="11" spans="2:21" x14ac:dyDescent="0.3">
      <c r="B11" s="22"/>
      <c r="C11" s="22" t="s">
        <v>89</v>
      </c>
      <c r="D11" s="22"/>
      <c r="E11" s="22">
        <v>1</v>
      </c>
      <c r="F11" s="22"/>
      <c r="G11" s="22">
        <v>0.8</v>
      </c>
      <c r="H11" s="22"/>
      <c r="I11" s="22">
        <v>0.1</v>
      </c>
      <c r="J11" s="22"/>
      <c r="K11" s="22">
        <v>0.1</v>
      </c>
      <c r="L11" s="22"/>
      <c r="M11" s="22">
        <v>0.1</v>
      </c>
      <c r="N11" s="22"/>
      <c r="O11" s="22">
        <v>0.2</v>
      </c>
      <c r="P11" s="22"/>
      <c r="R11" s="7">
        <f>+E10</f>
        <v>2.0295239999999999</v>
      </c>
      <c r="T11" s="9"/>
      <c r="U11" s="9"/>
    </row>
    <row r="12" spans="2:21" x14ac:dyDescent="0.3">
      <c r="R12" s="7">
        <f>+G10</f>
        <v>1.5992250000000001</v>
      </c>
      <c r="T12" s="9"/>
      <c r="U12" s="9"/>
    </row>
    <row r="13" spans="2:21" x14ac:dyDescent="0.3">
      <c r="R13" s="7">
        <f>+I10</f>
        <v>0.44131400000000004</v>
      </c>
      <c r="T13" s="9"/>
      <c r="U13" s="9"/>
    </row>
    <row r="14" spans="2:21" x14ac:dyDescent="0.3">
      <c r="R14" s="7">
        <f>+K10</f>
        <v>0.43535700000000005</v>
      </c>
      <c r="T14" s="23">
        <f>+MAX(R11:R16)</f>
        <v>2.0295239999999999</v>
      </c>
      <c r="U14" s="9"/>
    </row>
    <row r="15" spans="2:21" x14ac:dyDescent="0.3">
      <c r="R15" s="7">
        <f>+M10</f>
        <v>0.405783</v>
      </c>
      <c r="T15" s="23">
        <f>+MIN(R11:R16)</f>
        <v>0.405783</v>
      </c>
      <c r="U15" s="9"/>
    </row>
    <row r="16" spans="2:21" x14ac:dyDescent="0.3">
      <c r="R16" s="7">
        <f>+O10</f>
        <v>0.61607400000000012</v>
      </c>
      <c r="T16" s="9"/>
      <c r="U16" s="9"/>
    </row>
    <row r="17" spans="18:21" x14ac:dyDescent="0.3">
      <c r="R17" s="9"/>
      <c r="T17" s="23">
        <f>+T14-T15</f>
        <v>1.6237409999999999</v>
      </c>
      <c r="U17" s="9">
        <f>+T17/10</f>
        <v>0.16237409999999999</v>
      </c>
    </row>
    <row r="18" spans="18:21" x14ac:dyDescent="0.3">
      <c r="S18" s="9"/>
      <c r="T18" s="9"/>
      <c r="U18" s="9"/>
    </row>
    <row r="19" spans="18:21" x14ac:dyDescent="0.3">
      <c r="S19" s="9"/>
      <c r="T19" s="9"/>
      <c r="U19" s="9"/>
    </row>
    <row r="20" spans="18:21" x14ac:dyDescent="0.3">
      <c r="S20" s="26" t="s">
        <v>90</v>
      </c>
      <c r="T20" s="27" t="s">
        <v>91</v>
      </c>
      <c r="U20" s="27" t="s">
        <v>92</v>
      </c>
    </row>
    <row r="21" spans="18:21" x14ac:dyDescent="0.3">
      <c r="S21" s="1">
        <v>0.1</v>
      </c>
      <c r="T21" s="24">
        <f>+T15</f>
        <v>0.405783</v>
      </c>
      <c r="U21" s="24">
        <f t="shared" ref="U21:U29" si="0">+T22</f>
        <v>0.56815709999999997</v>
      </c>
    </row>
    <row r="22" spans="18:21" x14ac:dyDescent="0.3">
      <c r="S22" s="1">
        <v>0.2</v>
      </c>
      <c r="T22" s="24">
        <f>+T21+$U$17</f>
        <v>0.56815709999999997</v>
      </c>
      <c r="U22" s="24">
        <f t="shared" si="0"/>
        <v>0.73053119999999994</v>
      </c>
    </row>
    <row r="23" spans="18:21" x14ac:dyDescent="0.3">
      <c r="S23" s="1">
        <v>0.3</v>
      </c>
      <c r="T23" s="24">
        <f t="shared" ref="T23:T30" si="1">+T22+$U$17</f>
        <v>0.73053119999999994</v>
      </c>
      <c r="U23" s="24">
        <f t="shared" si="0"/>
        <v>0.8929052999999999</v>
      </c>
    </row>
    <row r="24" spans="18:21" x14ac:dyDescent="0.3">
      <c r="S24" s="1">
        <v>0.4</v>
      </c>
      <c r="T24" s="24">
        <f t="shared" si="1"/>
        <v>0.8929052999999999</v>
      </c>
      <c r="U24" s="24">
        <f t="shared" si="0"/>
        <v>1.0552793999999999</v>
      </c>
    </row>
    <row r="25" spans="18:21" x14ac:dyDescent="0.3">
      <c r="S25" s="1">
        <v>0.5</v>
      </c>
      <c r="T25" s="24">
        <f t="shared" si="1"/>
        <v>1.0552793999999999</v>
      </c>
      <c r="U25" s="24">
        <f t="shared" si="0"/>
        <v>1.2176534999999999</v>
      </c>
    </row>
    <row r="26" spans="18:21" x14ac:dyDescent="0.3">
      <c r="S26" s="1">
        <v>0.6</v>
      </c>
      <c r="T26" s="24">
        <f t="shared" si="1"/>
        <v>1.2176534999999999</v>
      </c>
      <c r="U26" s="24">
        <f t="shared" si="0"/>
        <v>1.3800276</v>
      </c>
    </row>
    <row r="27" spans="18:21" x14ac:dyDescent="0.3">
      <c r="S27" s="1">
        <v>0.7</v>
      </c>
      <c r="T27" s="24">
        <f t="shared" si="1"/>
        <v>1.3800276</v>
      </c>
      <c r="U27" s="24">
        <f t="shared" si="0"/>
        <v>1.5424017000000001</v>
      </c>
    </row>
    <row r="28" spans="18:21" x14ac:dyDescent="0.3">
      <c r="S28" s="1">
        <v>0.8</v>
      </c>
      <c r="T28" s="24">
        <f t="shared" si="1"/>
        <v>1.5424017000000001</v>
      </c>
      <c r="U28" s="24">
        <f t="shared" si="0"/>
        <v>1.7047758000000002</v>
      </c>
    </row>
    <row r="29" spans="18:21" x14ac:dyDescent="0.3">
      <c r="S29" s="1">
        <v>0.9</v>
      </c>
      <c r="T29" s="24">
        <f t="shared" si="1"/>
        <v>1.7047758000000002</v>
      </c>
      <c r="U29" s="24">
        <f t="shared" si="0"/>
        <v>1.8671499000000003</v>
      </c>
    </row>
    <row r="30" spans="18:21" x14ac:dyDescent="0.3">
      <c r="S30" s="5">
        <v>1</v>
      </c>
      <c r="T30" s="25">
        <f t="shared" si="1"/>
        <v>1.8671499000000003</v>
      </c>
      <c r="U30" s="25">
        <f>+T30+U17</f>
        <v>2.0295240000000003</v>
      </c>
    </row>
  </sheetData>
  <phoneticPr fontId="2" type="noConversion"/>
  <conditionalFormatting sqref="F3:F10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{A54E6124-38A9-473A-AA9E-CE41BFB2CDC8}</x14:id>
        </ext>
      </extLst>
    </cfRule>
  </conditionalFormatting>
  <conditionalFormatting sqref="H3:H10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{CEAE9B4E-65AC-4607-85C9-CE291DA0B3BC}</x14:id>
        </ext>
      </extLst>
    </cfRule>
  </conditionalFormatting>
  <conditionalFormatting sqref="J3:J10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{A6E528AC-3947-44D5-B70A-9B8233EBE893}</x14:id>
        </ext>
      </extLst>
    </cfRule>
  </conditionalFormatting>
  <conditionalFormatting sqref="L3:L10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{1B1285F8-46A5-4206-8E6F-1047FD215E4A}</x14:id>
        </ext>
      </extLst>
    </cfRule>
  </conditionalFormatting>
  <conditionalFormatting sqref="N3:N1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{317E0840-2852-49F2-B0F3-73AFC7C3FEDA}</x14:id>
        </ext>
      </extLst>
    </cfRule>
  </conditionalFormatting>
  <conditionalFormatting sqref="P3:P1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{8C0FE1DA-6655-4A7F-B26F-98A3CA790F0C}</x14:id>
        </ext>
      </extLst>
    </cfRule>
  </conditionalFormatting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4E6124-38A9-473A-AA9E-CE41BFB2CD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F3:F10</xm:sqref>
        </x14:conditionalFormatting>
        <x14:conditionalFormatting xmlns:xm="http://schemas.microsoft.com/office/excel/2006/main">
          <x14:cfRule type="dataBar" id="{CEAE9B4E-65AC-4607-85C9-CE291DA0B3B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H3:H10</xm:sqref>
        </x14:conditionalFormatting>
        <x14:conditionalFormatting xmlns:xm="http://schemas.microsoft.com/office/excel/2006/main">
          <x14:cfRule type="dataBar" id="{A6E528AC-3947-44D5-B70A-9B8233EBE89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J3:J10</xm:sqref>
        </x14:conditionalFormatting>
        <x14:conditionalFormatting xmlns:xm="http://schemas.microsoft.com/office/excel/2006/main">
          <x14:cfRule type="dataBar" id="{1B1285F8-46A5-4206-8E6F-1047FD215E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L3:L10</xm:sqref>
        </x14:conditionalFormatting>
        <x14:conditionalFormatting xmlns:xm="http://schemas.microsoft.com/office/excel/2006/main">
          <x14:cfRule type="dataBar" id="{317E0840-2852-49F2-B0F3-73AFC7C3FE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N3:N10</xm:sqref>
        </x14:conditionalFormatting>
        <x14:conditionalFormatting xmlns:xm="http://schemas.microsoft.com/office/excel/2006/main">
          <x14:cfRule type="dataBar" id="{8C0FE1DA-6655-4A7F-B26F-98A3CA790F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P3:P10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ED165-0013-4D58-8D39-1398A19DC226}">
  <dimension ref="A2:L25"/>
  <sheetViews>
    <sheetView zoomScale="85" zoomScaleNormal="85" workbookViewId="0">
      <selection activeCell="J6" sqref="J6:L25"/>
    </sheetView>
  </sheetViews>
  <sheetFormatPr baseColWidth="10" defaultRowHeight="14.4" x14ac:dyDescent="0.3"/>
  <cols>
    <col min="1" max="1" width="16.44140625" style="9" bestFit="1" customWidth="1"/>
    <col min="2" max="2" width="8.5546875" style="9" bestFit="1" customWidth="1"/>
    <col min="3" max="4" width="15.109375" style="9" bestFit="1" customWidth="1"/>
    <col min="5" max="5" width="15.44140625" style="9" bestFit="1" customWidth="1"/>
    <col min="6" max="6" width="16.44140625" style="9" customWidth="1"/>
    <col min="7" max="7" width="15.109375" style="9" bestFit="1" customWidth="1"/>
    <col min="8" max="8" width="15.44140625" style="9" bestFit="1" customWidth="1"/>
    <col min="9" max="9" width="11.5546875" style="9"/>
    <col min="10" max="10" width="12.77734375" style="9" bestFit="1" customWidth="1"/>
    <col min="11" max="12" width="12.5546875" style="9" bestFit="1" customWidth="1"/>
    <col min="13" max="16384" width="11.5546875" style="9"/>
  </cols>
  <sheetData>
    <row r="2" spans="1:12" x14ac:dyDescent="0.3">
      <c r="A2" s="8" t="s">
        <v>74</v>
      </c>
      <c r="B2" s="8" t="s">
        <v>78</v>
      </c>
      <c r="C2" s="6" t="s">
        <v>0</v>
      </c>
      <c r="D2" s="6" t="s">
        <v>3</v>
      </c>
      <c r="E2" s="6" t="s">
        <v>1</v>
      </c>
      <c r="F2" s="6" t="s">
        <v>4</v>
      </c>
      <c r="G2" s="6" t="s">
        <v>2</v>
      </c>
      <c r="H2" s="6" t="s">
        <v>5</v>
      </c>
    </row>
    <row r="3" spans="1:12" ht="28.8" x14ac:dyDescent="0.3">
      <c r="A3" s="2" t="s">
        <v>76</v>
      </c>
      <c r="B3" s="1" t="s">
        <v>57</v>
      </c>
      <c r="C3" s="3">
        <v>13.227511159151778</v>
      </c>
      <c r="D3" s="3">
        <v>13.104752273853595</v>
      </c>
      <c r="E3" s="3">
        <v>8.2041801519881172</v>
      </c>
      <c r="F3" s="3">
        <v>8.6530550006945948</v>
      </c>
      <c r="G3" s="3">
        <v>6.0941307647777672</v>
      </c>
      <c r="H3" s="3">
        <v>7.3482003066097219</v>
      </c>
    </row>
    <row r="4" spans="1:12" x14ac:dyDescent="0.3">
      <c r="A4" s="28" t="s">
        <v>93</v>
      </c>
      <c r="B4" s="28"/>
      <c r="C4" s="29">
        <v>1</v>
      </c>
      <c r="D4" s="29">
        <v>0.9</v>
      </c>
      <c r="E4" s="29">
        <v>0.3</v>
      </c>
      <c r="F4" s="29">
        <v>0.4</v>
      </c>
      <c r="G4" s="29">
        <v>0.1</v>
      </c>
      <c r="H4" s="29">
        <v>0.2</v>
      </c>
    </row>
    <row r="6" spans="1:12" x14ac:dyDescent="0.3">
      <c r="J6" s="7">
        <v>13.227511159151778</v>
      </c>
    </row>
    <row r="7" spans="1:12" x14ac:dyDescent="0.3">
      <c r="C7" s="7">
        <v>13.227511159151778</v>
      </c>
      <c r="D7" s="7">
        <v>13.104752273853595</v>
      </c>
      <c r="E7" s="7">
        <v>8.2041801519881172</v>
      </c>
      <c r="F7" s="7">
        <v>8.6530550006945948</v>
      </c>
      <c r="G7" s="7">
        <v>6.0941307647777672</v>
      </c>
      <c r="H7" s="7">
        <v>7.3482003066097219</v>
      </c>
      <c r="J7" s="7">
        <v>13.104752273853595</v>
      </c>
    </row>
    <row r="8" spans="1:12" x14ac:dyDescent="0.3">
      <c r="J8" s="7">
        <v>8.6530550006945948</v>
      </c>
    </row>
    <row r="9" spans="1:12" x14ac:dyDescent="0.3">
      <c r="J9" s="7">
        <v>8.2041801519881172</v>
      </c>
    </row>
    <row r="10" spans="1:12" x14ac:dyDescent="0.3">
      <c r="J10" s="7">
        <v>7.3482003066097219</v>
      </c>
    </row>
    <row r="11" spans="1:12" x14ac:dyDescent="0.3">
      <c r="J11" s="7">
        <v>6.0941307647777672</v>
      </c>
    </row>
    <row r="12" spans="1:12" x14ac:dyDescent="0.3">
      <c r="K12" s="23">
        <f>14-6</f>
        <v>8</v>
      </c>
      <c r="L12" s="9">
        <f>+K12/10</f>
        <v>0.8</v>
      </c>
    </row>
    <row r="15" spans="1:12" x14ac:dyDescent="0.3">
      <c r="J15" s="26" t="s">
        <v>90</v>
      </c>
      <c r="K15" s="27" t="s">
        <v>91</v>
      </c>
      <c r="L15" s="27" t="s">
        <v>92</v>
      </c>
    </row>
    <row r="16" spans="1:12" x14ac:dyDescent="0.3">
      <c r="J16" s="1">
        <v>0.1</v>
      </c>
      <c r="K16" s="24">
        <v>6</v>
      </c>
      <c r="L16" s="24">
        <f t="shared" ref="L16:L24" si="0">+K17</f>
        <v>6.8</v>
      </c>
    </row>
    <row r="17" spans="10:12" x14ac:dyDescent="0.3">
      <c r="J17" s="1">
        <v>0.2</v>
      </c>
      <c r="K17" s="24">
        <f t="shared" ref="K17:K25" si="1">+K16+$L$12</f>
        <v>6.8</v>
      </c>
      <c r="L17" s="24">
        <f t="shared" si="0"/>
        <v>7.6</v>
      </c>
    </row>
    <row r="18" spans="10:12" x14ac:dyDescent="0.3">
      <c r="J18" s="1">
        <v>0.3</v>
      </c>
      <c r="K18" s="24">
        <f t="shared" si="1"/>
        <v>7.6</v>
      </c>
      <c r="L18" s="24">
        <f t="shared" si="0"/>
        <v>8.4</v>
      </c>
    </row>
    <row r="19" spans="10:12" x14ac:dyDescent="0.3">
      <c r="J19" s="1">
        <v>0.4</v>
      </c>
      <c r="K19" s="24">
        <f t="shared" si="1"/>
        <v>8.4</v>
      </c>
      <c r="L19" s="24">
        <f t="shared" si="0"/>
        <v>9.2000000000000011</v>
      </c>
    </row>
    <row r="20" spans="10:12" x14ac:dyDescent="0.3">
      <c r="J20" s="1">
        <v>0.5</v>
      </c>
      <c r="K20" s="24">
        <f t="shared" si="1"/>
        <v>9.2000000000000011</v>
      </c>
      <c r="L20" s="24">
        <f t="shared" si="0"/>
        <v>10.000000000000002</v>
      </c>
    </row>
    <row r="21" spans="10:12" x14ac:dyDescent="0.3">
      <c r="J21" s="1">
        <v>0.6</v>
      </c>
      <c r="K21" s="24">
        <f t="shared" si="1"/>
        <v>10.000000000000002</v>
      </c>
      <c r="L21" s="24">
        <f t="shared" si="0"/>
        <v>10.800000000000002</v>
      </c>
    </row>
    <row r="22" spans="10:12" x14ac:dyDescent="0.3">
      <c r="J22" s="1">
        <v>0.7</v>
      </c>
      <c r="K22" s="24">
        <f t="shared" si="1"/>
        <v>10.800000000000002</v>
      </c>
      <c r="L22" s="24">
        <f t="shared" si="0"/>
        <v>11.600000000000003</v>
      </c>
    </row>
    <row r="23" spans="10:12" x14ac:dyDescent="0.3">
      <c r="J23" s="1">
        <v>0.8</v>
      </c>
      <c r="K23" s="24">
        <f t="shared" si="1"/>
        <v>11.600000000000003</v>
      </c>
      <c r="L23" s="24">
        <f t="shared" si="0"/>
        <v>12.400000000000004</v>
      </c>
    </row>
    <row r="24" spans="10:12" x14ac:dyDescent="0.3">
      <c r="J24" s="1">
        <v>0.9</v>
      </c>
      <c r="K24" s="24">
        <f t="shared" si="1"/>
        <v>12.400000000000004</v>
      </c>
      <c r="L24" s="24">
        <f t="shared" si="0"/>
        <v>13.200000000000005</v>
      </c>
    </row>
    <row r="25" spans="10:12" x14ac:dyDescent="0.3">
      <c r="J25" s="5">
        <v>1</v>
      </c>
      <c r="K25" s="25">
        <f t="shared" si="1"/>
        <v>13.200000000000005</v>
      </c>
      <c r="L25" s="25">
        <f>+K25+L12</f>
        <v>14.000000000000005</v>
      </c>
    </row>
  </sheetData>
  <sortState xmlns:xlrd2="http://schemas.microsoft.com/office/spreadsheetml/2017/richdata2" ref="J6:J11">
    <sortCondition descending="1" ref="J6:J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9D13-1D50-491D-8A94-4CF99B47D826}">
  <dimension ref="C2:J42"/>
  <sheetViews>
    <sheetView workbookViewId="0">
      <selection activeCell="C37" sqref="C37:J42"/>
    </sheetView>
  </sheetViews>
  <sheetFormatPr baseColWidth="10" defaultRowHeight="14.4" x14ac:dyDescent="0.3"/>
  <cols>
    <col min="3" max="3" width="22.21875" customWidth="1"/>
    <col min="4" max="4" width="6.44140625" bestFit="1" customWidth="1"/>
  </cols>
  <sheetData>
    <row r="2" spans="3:10" x14ac:dyDescent="0.3">
      <c r="C2" s="60" t="s">
        <v>109</v>
      </c>
      <c r="D2" s="60"/>
      <c r="E2" s="60"/>
      <c r="F2" s="60"/>
      <c r="G2" s="60"/>
      <c r="H2" s="60"/>
      <c r="I2" s="60"/>
      <c r="J2" s="60"/>
    </row>
    <row r="3" spans="3:10" ht="15" thickBot="1" x14ac:dyDescent="0.35">
      <c r="C3" s="30" t="s">
        <v>103</v>
      </c>
      <c r="D3" s="31" t="s">
        <v>101</v>
      </c>
      <c r="E3" s="31" t="s">
        <v>96</v>
      </c>
      <c r="F3" s="31" t="s">
        <v>97</v>
      </c>
      <c r="G3" s="31" t="s">
        <v>95</v>
      </c>
      <c r="H3" s="31" t="s">
        <v>98</v>
      </c>
      <c r="I3" s="31" t="s">
        <v>99</v>
      </c>
      <c r="J3" s="31" t="s">
        <v>100</v>
      </c>
    </row>
    <row r="4" spans="3:10" x14ac:dyDescent="0.3">
      <c r="C4" s="32" t="s">
        <v>102</v>
      </c>
      <c r="D4" s="1" t="s">
        <v>107</v>
      </c>
      <c r="E4" s="1">
        <v>4.5</v>
      </c>
      <c r="F4" s="1">
        <v>6.6</v>
      </c>
      <c r="G4" s="1">
        <v>10.3</v>
      </c>
      <c r="H4" s="1">
        <v>17.3</v>
      </c>
      <c r="I4" s="1">
        <v>24.2</v>
      </c>
      <c r="J4" s="1">
        <v>32.799999999999997</v>
      </c>
    </row>
    <row r="5" spans="3:10" x14ac:dyDescent="0.3">
      <c r="C5" s="32" t="s">
        <v>104</v>
      </c>
      <c r="D5" s="1" t="s">
        <v>108</v>
      </c>
      <c r="E5" s="1">
        <v>161.19999999999999</v>
      </c>
      <c r="F5" s="1">
        <v>176.8</v>
      </c>
      <c r="G5" s="1">
        <v>200.3</v>
      </c>
      <c r="H5" s="1">
        <v>236.2</v>
      </c>
      <c r="I5" s="1">
        <v>267.60000000000002</v>
      </c>
      <c r="J5" s="1">
        <v>301.60000000000002</v>
      </c>
    </row>
    <row r="6" spans="3:10" x14ac:dyDescent="0.3">
      <c r="C6" s="32" t="s">
        <v>105</v>
      </c>
      <c r="D6" s="1" t="s">
        <v>108</v>
      </c>
      <c r="E6" s="1">
        <v>143.1</v>
      </c>
      <c r="F6" s="1">
        <v>152.69999999999999</v>
      </c>
      <c r="G6" s="1">
        <v>166.1</v>
      </c>
      <c r="H6" s="1">
        <v>184.4</v>
      </c>
      <c r="I6" s="1">
        <v>198</v>
      </c>
      <c r="J6" s="1">
        <v>211.3</v>
      </c>
    </row>
    <row r="7" spans="3:10" ht="28.8" x14ac:dyDescent="0.3">
      <c r="C7" s="33" t="s">
        <v>106</v>
      </c>
      <c r="D7" s="5" t="s">
        <v>108</v>
      </c>
      <c r="E7" s="5">
        <v>18.100000000000001</v>
      </c>
      <c r="F7" s="5">
        <v>24</v>
      </c>
      <c r="G7" s="5">
        <v>34.200000000000003</v>
      </c>
      <c r="H7" s="5">
        <v>52.1</v>
      </c>
      <c r="I7" s="5">
        <v>69.599999999999994</v>
      </c>
      <c r="J7" s="5">
        <v>90.3</v>
      </c>
    </row>
    <row r="9" spans="3:10" x14ac:dyDescent="0.3">
      <c r="C9" s="60" t="s">
        <v>94</v>
      </c>
      <c r="D9" s="60"/>
      <c r="E9" s="60"/>
      <c r="F9" s="60"/>
      <c r="G9" s="60"/>
      <c r="H9" s="60"/>
      <c r="I9" s="60"/>
      <c r="J9" s="60"/>
    </row>
    <row r="10" spans="3:10" ht="15" thickBot="1" x14ac:dyDescent="0.35">
      <c r="C10" s="30" t="s">
        <v>103</v>
      </c>
      <c r="D10" s="31" t="s">
        <v>101</v>
      </c>
      <c r="E10" s="31" t="s">
        <v>96</v>
      </c>
      <c r="F10" s="31" t="s">
        <v>97</v>
      </c>
      <c r="G10" s="31" t="s">
        <v>95</v>
      </c>
      <c r="H10" s="31" t="s">
        <v>98</v>
      </c>
      <c r="I10" s="31" t="s">
        <v>99</v>
      </c>
      <c r="J10" s="31" t="s">
        <v>100</v>
      </c>
    </row>
    <row r="11" spans="3:10" x14ac:dyDescent="0.3">
      <c r="C11" s="32" t="s">
        <v>102</v>
      </c>
      <c r="D11" s="1" t="s">
        <v>107</v>
      </c>
      <c r="E11" s="1">
        <v>4.7</v>
      </c>
      <c r="F11" s="1">
        <v>6.4</v>
      </c>
      <c r="G11" s="1">
        <v>9.3000000000000007</v>
      </c>
      <c r="H11" s="1">
        <v>14.4</v>
      </c>
      <c r="I11" s="1">
        <v>19.3</v>
      </c>
      <c r="J11" s="1">
        <v>25.2</v>
      </c>
    </row>
    <row r="12" spans="3:10" x14ac:dyDescent="0.3">
      <c r="C12" s="32" t="s">
        <v>104</v>
      </c>
      <c r="D12" s="1" t="s">
        <v>108</v>
      </c>
      <c r="E12" s="1">
        <v>100.1</v>
      </c>
      <c r="F12" s="1">
        <v>109.8</v>
      </c>
      <c r="G12" s="1">
        <v>124.4</v>
      </c>
      <c r="H12" s="1">
        <v>146.69999999999999</v>
      </c>
      <c r="I12" s="1">
        <v>166.2</v>
      </c>
      <c r="J12" s="1">
        <v>187.3</v>
      </c>
    </row>
    <row r="13" spans="3:10" x14ac:dyDescent="0.3">
      <c r="C13" s="32" t="s">
        <v>105</v>
      </c>
      <c r="D13" s="1" t="s">
        <v>108</v>
      </c>
      <c r="E13" s="1">
        <v>84.2</v>
      </c>
      <c r="F13" s="1">
        <v>89.4</v>
      </c>
      <c r="G13" s="1">
        <v>96.6</v>
      </c>
      <c r="H13" s="1">
        <v>106.2</v>
      </c>
      <c r="I13" s="1">
        <v>113.4</v>
      </c>
      <c r="J13" s="1">
        <v>120.3</v>
      </c>
    </row>
    <row r="14" spans="3:10" ht="28.8" x14ac:dyDescent="0.3">
      <c r="C14" s="33" t="s">
        <v>106</v>
      </c>
      <c r="D14" s="5" t="s">
        <v>108</v>
      </c>
      <c r="E14" s="5">
        <v>15.9</v>
      </c>
      <c r="F14" s="5">
        <v>20.3</v>
      </c>
      <c r="G14" s="5">
        <v>27.8</v>
      </c>
      <c r="H14" s="5">
        <v>40.5</v>
      </c>
      <c r="I14" s="5">
        <v>52.8</v>
      </c>
      <c r="J14" s="5">
        <v>67</v>
      </c>
    </row>
    <row r="16" spans="3:10" x14ac:dyDescent="0.3">
      <c r="C16" s="60" t="s">
        <v>110</v>
      </c>
      <c r="D16" s="60"/>
      <c r="E16" s="60"/>
      <c r="F16" s="60"/>
      <c r="G16" s="60"/>
      <c r="H16" s="60"/>
      <c r="I16" s="60"/>
      <c r="J16" s="60"/>
    </row>
    <row r="17" spans="3:10" ht="15" thickBot="1" x14ac:dyDescent="0.35">
      <c r="C17" s="30" t="s">
        <v>103</v>
      </c>
      <c r="D17" s="31" t="s">
        <v>101</v>
      </c>
      <c r="E17" s="31" t="s">
        <v>96</v>
      </c>
      <c r="F17" s="31" t="s">
        <v>97</v>
      </c>
      <c r="G17" s="31" t="s">
        <v>95</v>
      </c>
      <c r="H17" s="31" t="s">
        <v>98</v>
      </c>
      <c r="I17" s="31" t="s">
        <v>99</v>
      </c>
      <c r="J17" s="31" t="s">
        <v>100</v>
      </c>
    </row>
    <row r="18" spans="3:10" x14ac:dyDescent="0.3">
      <c r="C18" s="32" t="s">
        <v>102</v>
      </c>
      <c r="D18" s="1" t="s">
        <v>107</v>
      </c>
      <c r="E18" s="1">
        <v>1</v>
      </c>
      <c r="F18" s="1">
        <v>1.7</v>
      </c>
      <c r="G18" s="1">
        <v>3.1</v>
      </c>
      <c r="H18" s="1">
        <v>5.8</v>
      </c>
      <c r="I18" s="1">
        <v>8.6999999999999993</v>
      </c>
      <c r="J18" s="1">
        <v>12.5</v>
      </c>
    </row>
    <row r="19" spans="3:10" x14ac:dyDescent="0.3">
      <c r="C19" s="32" t="s">
        <v>104</v>
      </c>
      <c r="D19" s="1" t="s">
        <v>108</v>
      </c>
      <c r="E19" s="1">
        <v>85.4</v>
      </c>
      <c r="F19" s="1">
        <v>93.7</v>
      </c>
      <c r="G19" s="1">
        <v>106.1</v>
      </c>
      <c r="H19" s="1">
        <v>125.1</v>
      </c>
      <c r="I19" s="1">
        <v>141.80000000000001</v>
      </c>
      <c r="J19" s="1">
        <v>159.80000000000001</v>
      </c>
    </row>
    <row r="20" spans="3:10" x14ac:dyDescent="0.3">
      <c r="C20" s="32" t="s">
        <v>105</v>
      </c>
      <c r="D20" s="1" t="s">
        <v>108</v>
      </c>
      <c r="E20" s="1">
        <v>80.599999999999994</v>
      </c>
      <c r="F20" s="1">
        <v>86.7</v>
      </c>
      <c r="G20" s="1">
        <v>95.2</v>
      </c>
      <c r="H20" s="1">
        <v>106.9</v>
      </c>
      <c r="I20" s="1">
        <v>116.1</v>
      </c>
      <c r="J20" s="1">
        <v>125.1</v>
      </c>
    </row>
    <row r="21" spans="3:10" ht="28.8" x14ac:dyDescent="0.3">
      <c r="C21" s="33" t="s">
        <v>106</v>
      </c>
      <c r="D21" s="5" t="s">
        <v>108</v>
      </c>
      <c r="E21" s="5">
        <v>4.8</v>
      </c>
      <c r="F21" s="5">
        <v>7</v>
      </c>
      <c r="G21" s="5">
        <v>10.9</v>
      </c>
      <c r="H21" s="5">
        <v>18.2</v>
      </c>
      <c r="I21" s="5">
        <v>25.7</v>
      </c>
      <c r="J21" s="5">
        <v>34.700000000000003</v>
      </c>
    </row>
    <row r="23" spans="3:10" x14ac:dyDescent="0.3">
      <c r="C23" s="60" t="s">
        <v>111</v>
      </c>
      <c r="D23" s="60"/>
      <c r="E23" s="60"/>
      <c r="F23" s="60"/>
      <c r="G23" s="60"/>
      <c r="H23" s="60"/>
      <c r="I23" s="60"/>
      <c r="J23" s="60"/>
    </row>
    <row r="24" spans="3:10" ht="15" thickBot="1" x14ac:dyDescent="0.35">
      <c r="C24" s="30" t="s">
        <v>103</v>
      </c>
      <c r="D24" s="31" t="s">
        <v>101</v>
      </c>
      <c r="E24" s="31" t="s">
        <v>96</v>
      </c>
      <c r="F24" s="31" t="s">
        <v>97</v>
      </c>
      <c r="G24" s="31" t="s">
        <v>95</v>
      </c>
      <c r="H24" s="31" t="s">
        <v>98</v>
      </c>
      <c r="I24" s="31" t="s">
        <v>99</v>
      </c>
      <c r="J24" s="31" t="s">
        <v>100</v>
      </c>
    </row>
    <row r="25" spans="3:10" x14ac:dyDescent="0.3">
      <c r="C25" s="32" t="s">
        <v>102</v>
      </c>
      <c r="D25" s="1" t="s">
        <v>107</v>
      </c>
      <c r="E25" s="1">
        <v>1.6</v>
      </c>
      <c r="F25" s="1">
        <v>2.5</v>
      </c>
      <c r="G25" s="1">
        <v>4.3</v>
      </c>
      <c r="H25" s="1">
        <v>7.7</v>
      </c>
      <c r="I25" s="1">
        <v>11.3</v>
      </c>
      <c r="J25" s="1">
        <v>15.7</v>
      </c>
    </row>
    <row r="26" spans="3:10" x14ac:dyDescent="0.3">
      <c r="C26" s="32" t="s">
        <v>104</v>
      </c>
      <c r="D26" s="1" t="s">
        <v>108</v>
      </c>
      <c r="E26" s="1">
        <v>91.6</v>
      </c>
      <c r="F26" s="1">
        <v>100.5</v>
      </c>
      <c r="G26" s="1">
        <v>113.8</v>
      </c>
      <c r="H26" s="1">
        <v>134.30000000000001</v>
      </c>
      <c r="I26" s="1">
        <v>152.1</v>
      </c>
      <c r="J26" s="1">
        <v>171.4</v>
      </c>
    </row>
    <row r="27" spans="3:10" x14ac:dyDescent="0.3">
      <c r="C27" s="32" t="s">
        <v>105</v>
      </c>
      <c r="D27" s="1" t="s">
        <v>108</v>
      </c>
      <c r="E27" s="1">
        <v>84.9</v>
      </c>
      <c r="F27" s="1">
        <v>91</v>
      </c>
      <c r="G27" s="1">
        <v>99.6</v>
      </c>
      <c r="H27" s="1">
        <v>111.4</v>
      </c>
      <c r="I27" s="1">
        <v>120.5</v>
      </c>
      <c r="J27" s="1">
        <v>129.4</v>
      </c>
    </row>
    <row r="28" spans="3:10" ht="28.8" x14ac:dyDescent="0.3">
      <c r="C28" s="33" t="s">
        <v>106</v>
      </c>
      <c r="D28" s="5" t="s">
        <v>108</v>
      </c>
      <c r="E28" s="5">
        <v>6.8</v>
      </c>
      <c r="F28" s="5">
        <v>9.5</v>
      </c>
      <c r="G28" s="5">
        <v>14.2</v>
      </c>
      <c r="H28" s="5">
        <v>22.9</v>
      </c>
      <c r="I28" s="5">
        <v>31.6</v>
      </c>
      <c r="J28" s="5">
        <v>42.1</v>
      </c>
    </row>
    <row r="30" spans="3:10" x14ac:dyDescent="0.3">
      <c r="C30" s="60" t="s">
        <v>112</v>
      </c>
      <c r="D30" s="60"/>
      <c r="E30" s="60"/>
      <c r="F30" s="60"/>
      <c r="G30" s="60"/>
      <c r="H30" s="60"/>
      <c r="I30" s="60"/>
      <c r="J30" s="60"/>
    </row>
    <row r="31" spans="3:10" ht="15" thickBot="1" x14ac:dyDescent="0.35">
      <c r="C31" s="30" t="s">
        <v>103</v>
      </c>
      <c r="D31" s="31" t="s">
        <v>101</v>
      </c>
      <c r="E31" s="31" t="s">
        <v>96</v>
      </c>
      <c r="F31" s="31" t="s">
        <v>97</v>
      </c>
      <c r="G31" s="31" t="s">
        <v>95</v>
      </c>
      <c r="H31" s="31" t="s">
        <v>98</v>
      </c>
      <c r="I31" s="31" t="s">
        <v>99</v>
      </c>
      <c r="J31" s="31" t="s">
        <v>100</v>
      </c>
    </row>
    <row r="32" spans="3:10" x14ac:dyDescent="0.3">
      <c r="C32" s="32" t="s">
        <v>102</v>
      </c>
      <c r="D32" s="1" t="s">
        <v>107</v>
      </c>
      <c r="E32" s="1">
        <v>1.1000000000000001</v>
      </c>
      <c r="F32" s="1">
        <v>1.8</v>
      </c>
      <c r="G32" s="1">
        <v>2.9</v>
      </c>
      <c r="H32" s="1">
        <v>5.2</v>
      </c>
      <c r="I32" s="1">
        <v>7.4</v>
      </c>
      <c r="J32" s="1">
        <v>10.1</v>
      </c>
    </row>
    <row r="33" spans="3:10" x14ac:dyDescent="0.3">
      <c r="C33" s="32" t="s">
        <v>104</v>
      </c>
      <c r="D33" s="1" t="s">
        <v>108</v>
      </c>
      <c r="E33" s="1">
        <v>37.299999999999997</v>
      </c>
      <c r="F33" s="1">
        <v>40.9</v>
      </c>
      <c r="G33" s="1">
        <v>46.4</v>
      </c>
      <c r="H33" s="1">
        <v>54.7</v>
      </c>
      <c r="I33" s="1">
        <v>62</v>
      </c>
      <c r="J33" s="1">
        <v>69.8</v>
      </c>
    </row>
    <row r="34" spans="3:10" x14ac:dyDescent="0.3">
      <c r="C34" s="32" t="s">
        <v>105</v>
      </c>
      <c r="D34" s="1" t="s">
        <v>108</v>
      </c>
      <c r="E34" s="1">
        <v>33.4</v>
      </c>
      <c r="F34" s="1">
        <v>35.700000000000003</v>
      </c>
      <c r="G34" s="1">
        <v>38.799999999999997</v>
      </c>
      <c r="H34" s="1">
        <v>43.1</v>
      </c>
      <c r="I34" s="1">
        <v>46.4</v>
      </c>
      <c r="J34" s="1">
        <v>49.6</v>
      </c>
    </row>
    <row r="35" spans="3:10" ht="28.8" x14ac:dyDescent="0.3">
      <c r="C35" s="33" t="s">
        <v>106</v>
      </c>
      <c r="D35" s="5" t="s">
        <v>108</v>
      </c>
      <c r="E35" s="5">
        <v>3.9</v>
      </c>
      <c r="F35" s="5">
        <v>5.2</v>
      </c>
      <c r="G35" s="5">
        <v>7.5</v>
      </c>
      <c r="H35" s="5">
        <v>11.3</v>
      </c>
      <c r="I35" s="5">
        <v>15.5</v>
      </c>
      <c r="J35" s="5">
        <v>20.2</v>
      </c>
    </row>
    <row r="37" spans="3:10" x14ac:dyDescent="0.3">
      <c r="C37" s="60" t="s">
        <v>113</v>
      </c>
      <c r="D37" s="60"/>
      <c r="E37" s="60"/>
      <c r="F37" s="60"/>
      <c r="G37" s="60"/>
      <c r="H37" s="60"/>
      <c r="I37" s="60"/>
      <c r="J37" s="60"/>
    </row>
    <row r="38" spans="3:10" ht="15" thickBot="1" x14ac:dyDescent="0.35">
      <c r="C38" s="30" t="s">
        <v>103</v>
      </c>
      <c r="D38" s="31" t="s">
        <v>101</v>
      </c>
      <c r="E38" s="31" t="s">
        <v>96</v>
      </c>
      <c r="F38" s="31" t="s">
        <v>97</v>
      </c>
      <c r="G38" s="31" t="s">
        <v>95</v>
      </c>
      <c r="H38" s="31" t="s">
        <v>98</v>
      </c>
      <c r="I38" s="31" t="s">
        <v>99</v>
      </c>
      <c r="J38" s="31" t="s">
        <v>100</v>
      </c>
    </row>
    <row r="39" spans="3:10" x14ac:dyDescent="0.3">
      <c r="C39" s="32" t="s">
        <v>102</v>
      </c>
      <c r="D39" s="1" t="s">
        <v>107</v>
      </c>
      <c r="E39" s="1">
        <v>2</v>
      </c>
      <c r="F39" s="1">
        <v>2.9</v>
      </c>
      <c r="G39" s="1">
        <v>4.7</v>
      </c>
      <c r="H39" s="1">
        <v>8.4</v>
      </c>
      <c r="I39" s="1">
        <v>12.1</v>
      </c>
      <c r="J39" s="1">
        <v>16.8</v>
      </c>
    </row>
    <row r="40" spans="3:10" x14ac:dyDescent="0.3">
      <c r="C40" s="32" t="s">
        <v>104</v>
      </c>
      <c r="D40" s="1" t="s">
        <v>108</v>
      </c>
      <c r="E40" s="1">
        <v>74.7</v>
      </c>
      <c r="F40" s="1">
        <v>81.900000000000006</v>
      </c>
      <c r="G40" s="1">
        <v>92.8</v>
      </c>
      <c r="H40" s="1">
        <v>109.4</v>
      </c>
      <c r="I40" s="1">
        <v>123.9</v>
      </c>
      <c r="J40" s="1">
        <v>139.69999999999999</v>
      </c>
    </row>
    <row r="41" spans="3:10" x14ac:dyDescent="0.3">
      <c r="C41" s="32" t="s">
        <v>105</v>
      </c>
      <c r="D41" s="1" t="s">
        <v>108</v>
      </c>
      <c r="E41" s="1">
        <v>67.3</v>
      </c>
      <c r="F41" s="1">
        <v>71.900000000000006</v>
      </c>
      <c r="G41" s="1">
        <v>78.3</v>
      </c>
      <c r="H41" s="1">
        <v>87</v>
      </c>
      <c r="I41" s="1">
        <v>93.8</v>
      </c>
      <c r="J41" s="1">
        <v>100.3</v>
      </c>
    </row>
    <row r="42" spans="3:10" ht="28.8" x14ac:dyDescent="0.3">
      <c r="C42" s="33" t="s">
        <v>106</v>
      </c>
      <c r="D42" s="5" t="s">
        <v>108</v>
      </c>
      <c r="E42" s="5">
        <v>7.4</v>
      </c>
      <c r="F42" s="5">
        <v>10</v>
      </c>
      <c r="G42" s="5">
        <v>14.5</v>
      </c>
      <c r="H42" s="5">
        <v>22.3</v>
      </c>
      <c r="I42" s="5">
        <v>30.1</v>
      </c>
      <c r="J42" s="5">
        <v>39.4</v>
      </c>
    </row>
  </sheetData>
  <mergeCells count="6">
    <mergeCell ref="C37:J37"/>
    <mergeCell ref="C2:J2"/>
    <mergeCell ref="C9:J9"/>
    <mergeCell ref="C16:J16"/>
    <mergeCell ref="C23:J23"/>
    <mergeCell ref="C30:J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97AE-4137-40B7-8E90-F7C9275CA520}">
  <dimension ref="A2:L25"/>
  <sheetViews>
    <sheetView zoomScale="85" zoomScaleNormal="85" workbookViewId="0">
      <selection activeCell="J6" sqref="J6:L25"/>
    </sheetView>
  </sheetViews>
  <sheetFormatPr baseColWidth="10" defaultRowHeight="14.4" x14ac:dyDescent="0.3"/>
  <cols>
    <col min="1" max="1" width="16.44140625" style="9" bestFit="1" customWidth="1"/>
    <col min="2" max="2" width="8.5546875" style="9" bestFit="1" customWidth="1"/>
    <col min="3" max="4" width="15.109375" style="9" bestFit="1" customWidth="1"/>
    <col min="5" max="5" width="15.44140625" style="9" bestFit="1" customWidth="1"/>
    <col min="6" max="6" width="16.44140625" style="9" customWidth="1"/>
    <col min="7" max="7" width="15.109375" style="9" bestFit="1" customWidth="1"/>
    <col min="8" max="8" width="15.44140625" style="9" bestFit="1" customWidth="1"/>
    <col min="9" max="9" width="11.5546875" style="9"/>
    <col min="10" max="10" width="12.77734375" style="9" bestFit="1" customWidth="1"/>
    <col min="11" max="12" width="12.5546875" style="9" bestFit="1" customWidth="1"/>
    <col min="13" max="16384" width="11.5546875" style="9"/>
  </cols>
  <sheetData>
    <row r="2" spans="1:12" x14ac:dyDescent="0.3">
      <c r="A2" s="8" t="s">
        <v>74</v>
      </c>
      <c r="B2" s="8" t="s">
        <v>78</v>
      </c>
      <c r="C2" s="6" t="s">
        <v>0</v>
      </c>
      <c r="D2" s="6" t="s">
        <v>3</v>
      </c>
      <c r="E2" s="6" t="s">
        <v>1</v>
      </c>
      <c r="F2" s="6" t="s">
        <v>4</v>
      </c>
      <c r="G2" s="6" t="s">
        <v>2</v>
      </c>
      <c r="H2" s="6" t="s">
        <v>5</v>
      </c>
    </row>
    <row r="3" spans="1:12" ht="43.2" x14ac:dyDescent="0.3">
      <c r="A3" s="2" t="s">
        <v>114</v>
      </c>
      <c r="B3" s="1" t="s">
        <v>108</v>
      </c>
      <c r="C3" s="3">
        <v>69.599999999999994</v>
      </c>
      <c r="D3" s="3">
        <v>52.8</v>
      </c>
      <c r="E3" s="3">
        <v>25.7</v>
      </c>
      <c r="F3" s="3">
        <v>31.6</v>
      </c>
      <c r="G3" s="3">
        <v>15.5</v>
      </c>
      <c r="H3" s="3">
        <v>30.1</v>
      </c>
    </row>
    <row r="4" spans="1:12" x14ac:dyDescent="0.3">
      <c r="A4" s="28" t="s">
        <v>93</v>
      </c>
      <c r="B4" s="28"/>
      <c r="C4" s="29">
        <v>1</v>
      </c>
      <c r="D4" s="29">
        <v>0.7</v>
      </c>
      <c r="E4" s="29">
        <v>0.2</v>
      </c>
      <c r="F4" s="29">
        <v>0.3</v>
      </c>
      <c r="G4" s="29">
        <v>0.1</v>
      </c>
      <c r="H4" s="29">
        <v>0.3</v>
      </c>
    </row>
    <row r="6" spans="1:12" x14ac:dyDescent="0.3">
      <c r="J6" s="7">
        <f>+C3</f>
        <v>69.599999999999994</v>
      </c>
    </row>
    <row r="7" spans="1:12" x14ac:dyDescent="0.3">
      <c r="C7" s="7">
        <v>13.227511159151778</v>
      </c>
      <c r="D7" s="7">
        <v>13.104752273853595</v>
      </c>
      <c r="E7" s="7">
        <v>8.2041801519881172</v>
      </c>
      <c r="F7" s="7">
        <v>8.6530550006945948</v>
      </c>
      <c r="G7" s="7">
        <v>6.0941307647777672</v>
      </c>
      <c r="H7" s="7">
        <v>7.3482003066097219</v>
      </c>
      <c r="J7" s="7">
        <f>+D3</f>
        <v>52.8</v>
      </c>
    </row>
    <row r="8" spans="1:12" x14ac:dyDescent="0.3">
      <c r="J8" s="7">
        <f>+E3</f>
        <v>25.7</v>
      </c>
    </row>
    <row r="9" spans="1:12" x14ac:dyDescent="0.3">
      <c r="J9" s="7">
        <f>+F3</f>
        <v>31.6</v>
      </c>
      <c r="K9" s="23">
        <f>+MAX(J6:J11)</f>
        <v>69.599999999999994</v>
      </c>
    </row>
    <row r="10" spans="1:12" x14ac:dyDescent="0.3">
      <c r="J10" s="7">
        <f>+G3</f>
        <v>15.5</v>
      </c>
      <c r="K10" s="23">
        <f>+MIN(J6:J11)</f>
        <v>15.5</v>
      </c>
    </row>
    <row r="11" spans="1:12" x14ac:dyDescent="0.3">
      <c r="J11" s="7">
        <f>+H3</f>
        <v>30.1</v>
      </c>
    </row>
    <row r="12" spans="1:12" x14ac:dyDescent="0.3">
      <c r="K12" s="23">
        <f>+K9-K10</f>
        <v>54.099999999999994</v>
      </c>
      <c r="L12" s="9">
        <f>+K12/10</f>
        <v>5.4099999999999993</v>
      </c>
    </row>
    <row r="15" spans="1:12" x14ac:dyDescent="0.3">
      <c r="J15" s="26" t="s">
        <v>90</v>
      </c>
      <c r="K15" s="27" t="s">
        <v>91</v>
      </c>
      <c r="L15" s="27" t="s">
        <v>92</v>
      </c>
    </row>
    <row r="16" spans="1:12" x14ac:dyDescent="0.3">
      <c r="J16" s="1">
        <v>0.1</v>
      </c>
      <c r="K16" s="24">
        <f>+K10</f>
        <v>15.5</v>
      </c>
      <c r="L16" s="24">
        <f t="shared" ref="L16:L24" si="0">+K17</f>
        <v>20.91</v>
      </c>
    </row>
    <row r="17" spans="10:12" x14ac:dyDescent="0.3">
      <c r="J17" s="1">
        <v>0.2</v>
      </c>
      <c r="K17" s="24">
        <f t="shared" ref="K17:K25" si="1">+K16+$L$12</f>
        <v>20.91</v>
      </c>
      <c r="L17" s="24">
        <f t="shared" si="0"/>
        <v>26.32</v>
      </c>
    </row>
    <row r="18" spans="10:12" x14ac:dyDescent="0.3">
      <c r="J18" s="1">
        <v>0.3</v>
      </c>
      <c r="K18" s="24">
        <f t="shared" si="1"/>
        <v>26.32</v>
      </c>
      <c r="L18" s="24">
        <f t="shared" si="0"/>
        <v>31.73</v>
      </c>
    </row>
    <row r="19" spans="10:12" x14ac:dyDescent="0.3">
      <c r="J19" s="1">
        <v>0.4</v>
      </c>
      <c r="K19" s="24">
        <f t="shared" si="1"/>
        <v>31.73</v>
      </c>
      <c r="L19" s="24">
        <f t="shared" si="0"/>
        <v>37.14</v>
      </c>
    </row>
    <row r="20" spans="10:12" x14ac:dyDescent="0.3">
      <c r="J20" s="1">
        <v>0.5</v>
      </c>
      <c r="K20" s="24">
        <f t="shared" si="1"/>
        <v>37.14</v>
      </c>
      <c r="L20" s="24">
        <f t="shared" si="0"/>
        <v>42.55</v>
      </c>
    </row>
    <row r="21" spans="10:12" x14ac:dyDescent="0.3">
      <c r="J21" s="1">
        <v>0.6</v>
      </c>
      <c r="K21" s="24">
        <f t="shared" si="1"/>
        <v>42.55</v>
      </c>
      <c r="L21" s="24">
        <f t="shared" si="0"/>
        <v>47.959999999999994</v>
      </c>
    </row>
    <row r="22" spans="10:12" x14ac:dyDescent="0.3">
      <c r="J22" s="1">
        <v>0.7</v>
      </c>
      <c r="K22" s="24">
        <f t="shared" si="1"/>
        <v>47.959999999999994</v>
      </c>
      <c r="L22" s="24">
        <f t="shared" si="0"/>
        <v>53.36999999999999</v>
      </c>
    </row>
    <row r="23" spans="10:12" x14ac:dyDescent="0.3">
      <c r="J23" s="1">
        <v>0.8</v>
      </c>
      <c r="K23" s="24">
        <f t="shared" si="1"/>
        <v>53.36999999999999</v>
      </c>
      <c r="L23" s="24">
        <f t="shared" si="0"/>
        <v>58.779999999999987</v>
      </c>
    </row>
    <row r="24" spans="10:12" x14ac:dyDescent="0.3">
      <c r="J24" s="1">
        <v>0.9</v>
      </c>
      <c r="K24" s="24">
        <f t="shared" si="1"/>
        <v>58.779999999999987</v>
      </c>
      <c r="L24" s="24">
        <f t="shared" si="0"/>
        <v>64.189999999999984</v>
      </c>
    </row>
    <row r="25" spans="10:12" x14ac:dyDescent="0.3">
      <c r="J25" s="5">
        <v>1</v>
      </c>
      <c r="K25" s="25">
        <f t="shared" si="1"/>
        <v>64.189999999999984</v>
      </c>
      <c r="L25" s="25">
        <f>+K25+L12</f>
        <v>69.59999999999998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EB9C5-4000-4D2B-ADC8-FCD0AEB7A02D}">
  <dimension ref="A2:L25"/>
  <sheetViews>
    <sheetView tabSelected="1" zoomScale="85" zoomScaleNormal="85" workbookViewId="0">
      <selection activeCell="D32" sqref="D32"/>
    </sheetView>
  </sheetViews>
  <sheetFormatPr baseColWidth="10" defaultRowHeight="14.4" x14ac:dyDescent="0.3"/>
  <cols>
    <col min="1" max="1" width="16.44140625" style="9" bestFit="1" customWidth="1"/>
    <col min="2" max="2" width="12.109375" style="9" bestFit="1" customWidth="1"/>
    <col min="3" max="4" width="15.109375" style="9" bestFit="1" customWidth="1"/>
    <col min="5" max="5" width="15.44140625" style="9" bestFit="1" customWidth="1"/>
    <col min="6" max="6" width="11.109375" style="9" customWidth="1"/>
    <col min="7" max="7" width="15.77734375" style="9" customWidth="1"/>
    <col min="8" max="8" width="15.44140625" style="9" bestFit="1" customWidth="1"/>
    <col min="9" max="9" width="11.5546875" style="9"/>
    <col min="10" max="10" width="15.109375" style="9" customWidth="1"/>
    <col min="11" max="12" width="12.5546875" style="9" bestFit="1" customWidth="1"/>
    <col min="13" max="16384" width="11.5546875" style="9"/>
  </cols>
  <sheetData>
    <row r="2" spans="1:12" x14ac:dyDescent="0.3">
      <c r="A2" s="8" t="s">
        <v>74</v>
      </c>
      <c r="B2" s="8" t="s">
        <v>78</v>
      </c>
      <c r="C2" s="6" t="s">
        <v>0</v>
      </c>
      <c r="D2" s="6" t="s">
        <v>3</v>
      </c>
      <c r="E2" s="6" t="s">
        <v>1</v>
      </c>
      <c r="F2" s="6" t="s">
        <v>4</v>
      </c>
      <c r="G2" s="6" t="s">
        <v>2</v>
      </c>
      <c r="H2" s="6" t="s">
        <v>5</v>
      </c>
    </row>
    <row r="3" spans="1:12" ht="43.2" x14ac:dyDescent="0.3">
      <c r="A3" s="2" t="s">
        <v>114</v>
      </c>
      <c r="B3" s="1" t="s">
        <v>108</v>
      </c>
      <c r="C3" s="3">
        <v>69.599999999999994</v>
      </c>
      <c r="D3" s="3">
        <v>52.8</v>
      </c>
      <c r="E3" s="3">
        <v>25.7</v>
      </c>
      <c r="F3" s="3">
        <v>31.6</v>
      </c>
      <c r="G3" s="3">
        <v>15.5</v>
      </c>
      <c r="H3" s="3">
        <v>30.1</v>
      </c>
    </row>
    <row r="4" spans="1:12" x14ac:dyDescent="0.3">
      <c r="A4" s="28" t="s">
        <v>93</v>
      </c>
      <c r="B4" s="28"/>
      <c r="C4" s="29">
        <v>1</v>
      </c>
      <c r="D4" s="29">
        <v>0.7</v>
      </c>
      <c r="E4" s="29">
        <v>0.2</v>
      </c>
      <c r="F4" s="29">
        <v>0.3</v>
      </c>
      <c r="G4" s="29">
        <v>0.1</v>
      </c>
      <c r="H4" s="29">
        <v>0.3</v>
      </c>
    </row>
    <row r="6" spans="1:12" x14ac:dyDescent="0.3">
      <c r="J6" s="43">
        <f>+F13</f>
        <v>1</v>
      </c>
    </row>
    <row r="7" spans="1:12" x14ac:dyDescent="0.3">
      <c r="C7" s="7">
        <v>13.227511159151778</v>
      </c>
      <c r="D7" s="7">
        <v>13.104752273853595</v>
      </c>
      <c r="E7" s="7">
        <v>8.2041801519881172</v>
      </c>
      <c r="F7" s="7">
        <v>8.6530550006945948</v>
      </c>
      <c r="G7" s="7">
        <v>6.0941307647777672</v>
      </c>
      <c r="H7" s="7">
        <v>7.3482003066097219</v>
      </c>
      <c r="J7" s="43">
        <f t="shared" ref="J7:J11" si="0">+F14</f>
        <v>0.504</v>
      </c>
    </row>
    <row r="8" spans="1:12" x14ac:dyDescent="0.3">
      <c r="J8" s="43">
        <f t="shared" si="0"/>
        <v>6.000000000000001E-3</v>
      </c>
    </row>
    <row r="9" spans="1:12" x14ac:dyDescent="0.3">
      <c r="J9" s="43">
        <f t="shared" si="0"/>
        <v>1.2E-2</v>
      </c>
      <c r="K9" s="44">
        <f>+MAX(J6:J11)</f>
        <v>1</v>
      </c>
    </row>
    <row r="10" spans="1:12" x14ac:dyDescent="0.3">
      <c r="J10" s="43">
        <f t="shared" si="0"/>
        <v>1.0000000000000002E-3</v>
      </c>
      <c r="K10" s="44">
        <f>+MIN(J6:J11)</f>
        <v>1.0000000000000002E-3</v>
      </c>
    </row>
    <row r="11" spans="1:12" x14ac:dyDescent="0.3">
      <c r="J11" s="43">
        <f t="shared" si="0"/>
        <v>1.2E-2</v>
      </c>
    </row>
    <row r="12" spans="1:12" ht="43.2" x14ac:dyDescent="0.3">
      <c r="B12" s="6" t="s">
        <v>85</v>
      </c>
      <c r="C12" s="50" t="s">
        <v>118</v>
      </c>
      <c r="D12" s="50" t="s">
        <v>119</v>
      </c>
      <c r="E12" s="50" t="s">
        <v>120</v>
      </c>
      <c r="F12" s="27" t="s">
        <v>121</v>
      </c>
      <c r="G12" s="27" t="s">
        <v>122</v>
      </c>
      <c r="K12" s="23">
        <f>+K9-K10</f>
        <v>0.999</v>
      </c>
      <c r="L12" s="9">
        <f>+K12/3</f>
        <v>0.33300000000000002</v>
      </c>
    </row>
    <row r="13" spans="1:12" x14ac:dyDescent="0.3">
      <c r="B13" s="51" t="s">
        <v>0</v>
      </c>
      <c r="C13" s="52">
        <v>1</v>
      </c>
      <c r="D13" s="52">
        <v>1</v>
      </c>
      <c r="E13" s="52">
        <v>1</v>
      </c>
      <c r="F13" s="52">
        <f>+C13*D13*E13</f>
        <v>1</v>
      </c>
      <c r="G13" s="53" t="str">
        <f>+J18</f>
        <v>Alta</v>
      </c>
    </row>
    <row r="14" spans="1:12" x14ac:dyDescent="0.3">
      <c r="B14" s="49" t="s">
        <v>3</v>
      </c>
      <c r="C14" s="1">
        <v>0.7</v>
      </c>
      <c r="D14" s="1">
        <v>0.8</v>
      </c>
      <c r="E14" s="1">
        <v>0.9</v>
      </c>
      <c r="F14" s="1">
        <f t="shared" ref="F14:F18" si="1">+C14*D14*E14</f>
        <v>0.504</v>
      </c>
      <c r="G14" s="48" t="str">
        <f>+J17</f>
        <v>Moderada</v>
      </c>
    </row>
    <row r="15" spans="1:12" x14ac:dyDescent="0.3">
      <c r="B15" s="49" t="s">
        <v>1</v>
      </c>
      <c r="C15" s="1">
        <v>0.2</v>
      </c>
      <c r="D15" s="1">
        <v>0.1</v>
      </c>
      <c r="E15" s="1">
        <v>0.3</v>
      </c>
      <c r="F15" s="1">
        <f t="shared" si="1"/>
        <v>6.000000000000001E-3</v>
      </c>
      <c r="G15" s="34" t="str">
        <f>+J16</f>
        <v xml:space="preserve">Baja </v>
      </c>
      <c r="J15" s="26" t="s">
        <v>123</v>
      </c>
      <c r="K15" s="27" t="s">
        <v>91</v>
      </c>
      <c r="L15" s="27" t="s">
        <v>92</v>
      </c>
    </row>
    <row r="16" spans="1:12" x14ac:dyDescent="0.3">
      <c r="B16" s="49" t="s">
        <v>4</v>
      </c>
      <c r="C16" s="1">
        <v>0.3</v>
      </c>
      <c r="D16" s="1">
        <v>0.1</v>
      </c>
      <c r="E16" s="1">
        <v>0.4</v>
      </c>
      <c r="F16" s="1">
        <f t="shared" si="1"/>
        <v>1.2E-2</v>
      </c>
      <c r="G16" s="34" t="str">
        <f>+J16</f>
        <v xml:space="preserve">Baja </v>
      </c>
      <c r="J16" s="34" t="s">
        <v>124</v>
      </c>
      <c r="K16" s="45">
        <f>+K10</f>
        <v>1.0000000000000002E-3</v>
      </c>
      <c r="L16" s="45">
        <f t="shared" ref="L16:L17" si="2">+K17</f>
        <v>0.33400000000000002</v>
      </c>
    </row>
    <row r="17" spans="2:12" x14ac:dyDescent="0.3">
      <c r="B17" s="49" t="s">
        <v>2</v>
      </c>
      <c r="C17" s="1">
        <v>0.1</v>
      </c>
      <c r="D17" s="1">
        <v>0.1</v>
      </c>
      <c r="E17" s="1">
        <v>0.1</v>
      </c>
      <c r="F17" s="1">
        <f t="shared" si="1"/>
        <v>1.0000000000000002E-3</v>
      </c>
      <c r="G17" s="34" t="str">
        <f>+J16</f>
        <v xml:space="preserve">Baja </v>
      </c>
      <c r="J17" s="48" t="s">
        <v>125</v>
      </c>
      <c r="K17" s="45">
        <f t="shared" ref="K17:K18" si="3">+K16+$L$12</f>
        <v>0.33400000000000002</v>
      </c>
      <c r="L17" s="45">
        <f t="shared" si="2"/>
        <v>0.66700000000000004</v>
      </c>
    </row>
    <row r="18" spans="2:12" x14ac:dyDescent="0.3">
      <c r="B18" s="54" t="s">
        <v>5</v>
      </c>
      <c r="C18" s="5">
        <v>0.3</v>
      </c>
      <c r="D18" s="5">
        <v>0.2</v>
      </c>
      <c r="E18" s="5">
        <v>0.2</v>
      </c>
      <c r="F18" s="5">
        <f t="shared" si="1"/>
        <v>1.2E-2</v>
      </c>
      <c r="G18" s="55" t="str">
        <f>+J16</f>
        <v xml:space="preserve">Baja </v>
      </c>
      <c r="J18" s="47" t="s">
        <v>36</v>
      </c>
      <c r="K18" s="46">
        <f t="shared" si="3"/>
        <v>0.66700000000000004</v>
      </c>
      <c r="L18" s="46">
        <f>+K18+L12</f>
        <v>1</v>
      </c>
    </row>
    <row r="19" spans="2:12" x14ac:dyDescent="0.3">
      <c r="J19" s="1"/>
      <c r="K19" s="24"/>
      <c r="L19" s="24"/>
    </row>
    <row r="20" spans="2:12" x14ac:dyDescent="0.3">
      <c r="J20" s="1"/>
      <c r="K20" s="24"/>
      <c r="L20" s="24"/>
    </row>
    <row r="21" spans="2:12" x14ac:dyDescent="0.3">
      <c r="J21" s="1"/>
      <c r="K21" s="24"/>
      <c r="L21" s="24"/>
    </row>
    <row r="22" spans="2:12" x14ac:dyDescent="0.3">
      <c r="J22" s="1"/>
      <c r="K22" s="24"/>
      <c r="L22" s="24"/>
    </row>
    <row r="23" spans="2:12" x14ac:dyDescent="0.3">
      <c r="J23" s="1"/>
      <c r="K23" s="24"/>
      <c r="L23" s="24"/>
    </row>
    <row r="24" spans="2:12" x14ac:dyDescent="0.3">
      <c r="J24" s="1"/>
      <c r="K24" s="24"/>
      <c r="L24" s="24"/>
    </row>
    <row r="25" spans="2:12" x14ac:dyDescent="0.3">
      <c r="J25" s="5"/>
      <c r="K25" s="25"/>
      <c r="L25" s="25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1_Morfologia</vt:lpstr>
      <vt:lpstr>CN</vt:lpstr>
      <vt:lpstr>2.cl-usosuelo</vt:lpstr>
      <vt:lpstr>3.cl-Tconce</vt:lpstr>
      <vt:lpstr>4.HEC-HMS</vt:lpstr>
      <vt:lpstr>5_cl caudalestr50</vt:lpstr>
      <vt:lpstr>GOD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Javier Hernandez Bello</dc:creator>
  <cp:lastModifiedBy>USUARIO</cp:lastModifiedBy>
  <dcterms:created xsi:type="dcterms:W3CDTF">2023-06-13T16:59:53Z</dcterms:created>
  <dcterms:modified xsi:type="dcterms:W3CDTF">2023-09-08T12:41:39Z</dcterms:modified>
</cp:coreProperties>
</file>